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BCD3ACB1-A251-4E4F-9B85-53D542461942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Normal dist" sheetId="166" r:id="rId1"/>
    <sheet name="Example 1" sheetId="90" r:id="rId2"/>
    <sheet name="Example 2" sheetId="165" r:id="rId3"/>
    <sheet name="X1" sheetId="111" r:id="rId4"/>
    <sheet name="X2" sheetId="167" r:id="rId5"/>
    <sheet name="Example 3" sheetId="91" r:id="rId6"/>
    <sheet name="Example 4" sheetId="92" r:id="rId7"/>
    <sheet name="X3" sheetId="112" r:id="rId8"/>
    <sheet name="X4" sheetId="168" r:id="rId9"/>
    <sheet name="Example 5" sheetId="93" r:id="rId10"/>
    <sheet name="X5" sheetId="113" r:id="rId11"/>
    <sheet name="X6" sheetId="16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69" l="1"/>
  <c r="C13" i="169"/>
  <c r="C14" i="169" s="1"/>
  <c r="C12" i="169"/>
  <c r="C9" i="168"/>
  <c r="C10" i="168" s="1"/>
  <c r="C8" i="168"/>
  <c r="C29" i="168" l="1"/>
  <c r="C30" i="168" s="1"/>
  <c r="C12" i="168"/>
  <c r="C14" i="168" s="1"/>
  <c r="C24" i="168"/>
  <c r="C25" i="168" s="1"/>
  <c r="C16" i="169"/>
  <c r="C18" i="169" s="1"/>
  <c r="C6" i="167"/>
  <c r="C15" i="167" s="1"/>
  <c r="F5" i="166"/>
  <c r="G5" i="166" s="1"/>
  <c r="H5" i="166" s="1"/>
  <c r="F6" i="166" l="1"/>
  <c r="C32" i="168"/>
  <c r="C23" i="167"/>
  <c r="C13" i="167"/>
  <c r="C26" i="167"/>
  <c r="C20" i="167"/>
  <c r="F7" i="166"/>
  <c r="G6" i="166"/>
  <c r="H6" i="166" s="1"/>
  <c r="C28" i="167" l="1"/>
  <c r="F8" i="166"/>
  <c r="G7" i="166"/>
  <c r="H7" i="166" s="1"/>
  <c r="G8" i="166" l="1"/>
  <c r="H8" i="166" s="1"/>
  <c r="F9" i="166"/>
  <c r="G9" i="166" l="1"/>
  <c r="H9" i="166" s="1"/>
  <c r="F10" i="166"/>
  <c r="G10" i="166" l="1"/>
  <c r="H10" i="166" s="1"/>
  <c r="F11" i="166"/>
  <c r="F12" i="166" l="1"/>
  <c r="G11" i="166"/>
  <c r="H11" i="166" s="1"/>
  <c r="G12" i="166" l="1"/>
  <c r="H12" i="166" s="1"/>
  <c r="F13" i="166"/>
  <c r="G13" i="166" l="1"/>
  <c r="H13" i="166" s="1"/>
  <c r="F14" i="166"/>
  <c r="F15" i="166" l="1"/>
  <c r="G14" i="166"/>
  <c r="H14" i="166" s="1"/>
  <c r="F16" i="166" l="1"/>
  <c r="G15" i="166"/>
  <c r="H15" i="166" s="1"/>
  <c r="F17" i="166" l="1"/>
  <c r="G16" i="166"/>
  <c r="H16" i="166" s="1"/>
  <c r="G17" i="166" l="1"/>
  <c r="H17" i="166" s="1"/>
  <c r="F18" i="166"/>
  <c r="F19" i="166" l="1"/>
  <c r="G18" i="166"/>
  <c r="H18" i="166" s="1"/>
  <c r="F20" i="166" l="1"/>
  <c r="G19" i="166"/>
  <c r="H19" i="166" s="1"/>
  <c r="F21" i="166" l="1"/>
  <c r="G20" i="166"/>
  <c r="H20" i="166" s="1"/>
  <c r="G21" i="166" l="1"/>
  <c r="H21" i="166" s="1"/>
  <c r="F22" i="166"/>
  <c r="F23" i="166" l="1"/>
  <c r="G22" i="166"/>
  <c r="H22" i="166" s="1"/>
  <c r="F24" i="166" l="1"/>
  <c r="G23" i="166"/>
  <c r="H23" i="166" s="1"/>
  <c r="G24" i="166" l="1"/>
  <c r="H24" i="166" s="1"/>
  <c r="F25" i="166"/>
  <c r="G25" i="166" l="1"/>
  <c r="H25" i="166" s="1"/>
  <c r="F26" i="166"/>
  <c r="G26" i="166" l="1"/>
  <c r="H26" i="166" s="1"/>
  <c r="F27" i="166"/>
  <c r="F28" i="166" l="1"/>
  <c r="G27" i="166"/>
  <c r="H27" i="166" s="1"/>
  <c r="G28" i="166" l="1"/>
  <c r="H28" i="166" s="1"/>
  <c r="F29" i="166"/>
  <c r="G29" i="166" l="1"/>
  <c r="H29" i="166" s="1"/>
  <c r="F30" i="166"/>
  <c r="F31" i="166" l="1"/>
  <c r="G30" i="166"/>
  <c r="H30" i="166" s="1"/>
  <c r="F32" i="166" l="1"/>
  <c r="G31" i="166"/>
  <c r="H31" i="166" s="1"/>
  <c r="F33" i="166" l="1"/>
  <c r="G32" i="166"/>
  <c r="H32" i="166" s="1"/>
  <c r="G33" i="166" l="1"/>
  <c r="H33" i="166" s="1"/>
  <c r="F34" i="166"/>
  <c r="F35" i="166" l="1"/>
  <c r="G34" i="166"/>
  <c r="H34" i="166" s="1"/>
  <c r="F36" i="166" l="1"/>
  <c r="G35" i="166"/>
  <c r="H35" i="166" s="1"/>
  <c r="F37" i="166" l="1"/>
  <c r="G36" i="166"/>
  <c r="H36" i="166" s="1"/>
  <c r="G37" i="166" l="1"/>
  <c r="H37" i="166" s="1"/>
  <c r="F38" i="166"/>
  <c r="F39" i="166" l="1"/>
  <c r="G38" i="166"/>
  <c r="H38" i="166" s="1"/>
  <c r="F40" i="166" l="1"/>
  <c r="G39" i="166"/>
  <c r="H39" i="166" s="1"/>
  <c r="G40" i="166" l="1"/>
  <c r="H40" i="166" s="1"/>
  <c r="F41" i="166"/>
  <c r="G41" i="166" l="1"/>
  <c r="H41" i="166" s="1"/>
  <c r="F42" i="166"/>
  <c r="G42" i="166" l="1"/>
  <c r="H42" i="166" s="1"/>
  <c r="F43" i="166"/>
  <c r="F44" i="166" l="1"/>
  <c r="G43" i="166"/>
  <c r="H43" i="166" s="1"/>
  <c r="G44" i="166" l="1"/>
  <c r="H44" i="166" s="1"/>
  <c r="F45" i="166"/>
  <c r="G45" i="166" l="1"/>
  <c r="H45" i="166" s="1"/>
  <c r="F46" i="166"/>
  <c r="G46" i="166" l="1"/>
  <c r="H46" i="166" s="1"/>
  <c r="F47" i="166"/>
  <c r="F48" i="166" l="1"/>
  <c r="G47" i="166"/>
  <c r="H47" i="166" s="1"/>
  <c r="F49" i="166" l="1"/>
  <c r="G48" i="166"/>
  <c r="H48" i="166" s="1"/>
  <c r="G49" i="166" l="1"/>
  <c r="H49" i="166" s="1"/>
  <c r="F50" i="166"/>
  <c r="F51" i="166" l="1"/>
  <c r="G50" i="166"/>
  <c r="H50" i="166" s="1"/>
  <c r="F52" i="166" l="1"/>
  <c r="G51" i="166"/>
  <c r="H51" i="166" s="1"/>
  <c r="F53" i="166" l="1"/>
  <c r="G52" i="166"/>
  <c r="H52" i="166" s="1"/>
  <c r="G53" i="166" l="1"/>
  <c r="H53" i="166" s="1"/>
  <c r="F54" i="166"/>
  <c r="F55" i="166" l="1"/>
  <c r="G54" i="166"/>
  <c r="H54" i="166" s="1"/>
  <c r="F56" i="166" l="1"/>
  <c r="G55" i="166"/>
  <c r="H55" i="166" s="1"/>
  <c r="G56" i="166" l="1"/>
  <c r="H56" i="166" s="1"/>
  <c r="F57" i="166"/>
  <c r="G57" i="166" l="1"/>
  <c r="H57" i="166" s="1"/>
  <c r="F58" i="166"/>
  <c r="F59" i="166" l="1"/>
  <c r="G58" i="166"/>
  <c r="H58" i="166" s="1"/>
  <c r="F60" i="166" l="1"/>
  <c r="G59" i="166"/>
  <c r="H59" i="166" s="1"/>
  <c r="G60" i="166" l="1"/>
  <c r="H60" i="166" s="1"/>
  <c r="F61" i="166"/>
  <c r="G61" i="166" l="1"/>
  <c r="H61" i="166" s="1"/>
  <c r="F62" i="166"/>
  <c r="F63" i="166" l="1"/>
  <c r="G62" i="166"/>
  <c r="H62" i="166" s="1"/>
  <c r="F64" i="166" l="1"/>
  <c r="G63" i="166"/>
  <c r="H63" i="166" s="1"/>
  <c r="G64" i="166" l="1"/>
  <c r="H64" i="166" s="1"/>
  <c r="F65" i="166"/>
  <c r="G65" i="166" l="1"/>
  <c r="H65" i="166" s="1"/>
  <c r="F66" i="166"/>
  <c r="F67" i="166" l="1"/>
  <c r="G66" i="166"/>
  <c r="H66" i="166" s="1"/>
  <c r="F68" i="166" l="1"/>
  <c r="G67" i="166"/>
  <c r="H67" i="166" s="1"/>
  <c r="G68" i="166" l="1"/>
  <c r="H68" i="166" s="1"/>
  <c r="F69" i="166"/>
  <c r="G69" i="166" l="1"/>
  <c r="H69" i="166" s="1"/>
  <c r="F70" i="166"/>
  <c r="F71" i="166" l="1"/>
  <c r="G70" i="166"/>
  <c r="H70" i="166" s="1"/>
  <c r="F72" i="166" l="1"/>
  <c r="G71" i="166"/>
  <c r="H71" i="166" s="1"/>
  <c r="G72" i="166" l="1"/>
  <c r="H72" i="166" s="1"/>
  <c r="F73" i="166"/>
  <c r="G73" i="166" l="1"/>
  <c r="H73" i="166" s="1"/>
  <c r="F74" i="166"/>
  <c r="F75" i="166" l="1"/>
  <c r="G74" i="166"/>
  <c r="H74" i="166" s="1"/>
  <c r="F76" i="166" l="1"/>
  <c r="G75" i="166"/>
  <c r="H75" i="166" s="1"/>
  <c r="G76" i="166" l="1"/>
  <c r="H76" i="166" s="1"/>
  <c r="F77" i="166"/>
  <c r="G77" i="166" l="1"/>
  <c r="H77" i="166" s="1"/>
  <c r="F78" i="166"/>
  <c r="F79" i="166" l="1"/>
  <c r="G78" i="166"/>
  <c r="H78" i="166" s="1"/>
  <c r="F80" i="166" l="1"/>
  <c r="G79" i="166"/>
  <c r="H79" i="166" s="1"/>
  <c r="G80" i="166" l="1"/>
  <c r="H80" i="166" s="1"/>
  <c r="F81" i="166"/>
  <c r="G81" i="166" l="1"/>
  <c r="H81" i="166" s="1"/>
  <c r="F82" i="166"/>
  <c r="F83" i="166" l="1"/>
  <c r="G82" i="166"/>
  <c r="H82" i="166" s="1"/>
  <c r="F84" i="166" l="1"/>
  <c r="G83" i="166"/>
  <c r="H83" i="166" s="1"/>
  <c r="G84" i="166" l="1"/>
  <c r="H84" i="166" s="1"/>
  <c r="F85" i="166"/>
  <c r="G85" i="166" l="1"/>
  <c r="H85" i="166" s="1"/>
  <c r="F86" i="166"/>
  <c r="F87" i="166" l="1"/>
  <c r="G86" i="166"/>
  <c r="H86" i="166" s="1"/>
  <c r="F88" i="166" l="1"/>
  <c r="G87" i="166"/>
  <c r="H87" i="166" s="1"/>
  <c r="G88" i="166" l="1"/>
  <c r="H88" i="166" s="1"/>
  <c r="F89" i="166"/>
  <c r="G89" i="166" l="1"/>
  <c r="H89" i="166" s="1"/>
  <c r="F90" i="166"/>
  <c r="F91" i="166" l="1"/>
  <c r="G90" i="166"/>
  <c r="H90" i="166" s="1"/>
  <c r="F92" i="166" l="1"/>
  <c r="G91" i="166"/>
  <c r="H91" i="166" s="1"/>
  <c r="G92" i="166" l="1"/>
  <c r="H92" i="166" s="1"/>
  <c r="F93" i="166"/>
  <c r="G93" i="166" l="1"/>
  <c r="H93" i="166" s="1"/>
  <c r="F94" i="166"/>
  <c r="F95" i="166" l="1"/>
  <c r="G94" i="166"/>
  <c r="H94" i="166" s="1"/>
  <c r="F96" i="166" l="1"/>
  <c r="G95" i="166"/>
  <c r="H95" i="166" s="1"/>
  <c r="G96" i="166" l="1"/>
  <c r="H96" i="166" s="1"/>
  <c r="F97" i="166"/>
  <c r="G97" i="166" l="1"/>
  <c r="H97" i="166" s="1"/>
  <c r="F98" i="166"/>
  <c r="F99" i="166" l="1"/>
  <c r="G98" i="166"/>
  <c r="H98" i="166" s="1"/>
  <c r="F100" i="166" l="1"/>
  <c r="G99" i="166"/>
  <c r="H99" i="166" s="1"/>
  <c r="G100" i="166" l="1"/>
  <c r="H100" i="166" s="1"/>
  <c r="F101" i="166"/>
  <c r="G101" i="166" l="1"/>
  <c r="H101" i="166" s="1"/>
  <c r="F102" i="166"/>
  <c r="F103" i="166" l="1"/>
  <c r="G102" i="166"/>
  <c r="H102" i="166" s="1"/>
  <c r="F104" i="166" l="1"/>
  <c r="G104" i="166" s="1"/>
  <c r="H104" i="166" s="1"/>
  <c r="G103" i="166"/>
  <c r="H103" i="166" s="1"/>
  <c r="D18" i="165" l="1"/>
  <c r="D16" i="165"/>
  <c r="D11" i="165"/>
  <c r="D12" i="165" s="1"/>
  <c r="D9" i="165"/>
  <c r="D8" i="113" l="1"/>
  <c r="D9" i="113" s="1"/>
  <c r="D19" i="113" s="1"/>
  <c r="D13" i="113"/>
  <c r="D18" i="113"/>
  <c r="D23" i="113"/>
  <c r="D8" i="112"/>
  <c r="D14" i="112"/>
  <c r="D20" i="112"/>
  <c r="D9" i="111"/>
  <c r="D12" i="111" s="1"/>
  <c r="D5" i="93"/>
  <c r="D17" i="93" s="1"/>
  <c r="D11" i="93"/>
  <c r="D5" i="92"/>
  <c r="D6" i="92"/>
  <c r="D7" i="92" s="1"/>
  <c r="D13" i="92"/>
  <c r="D7" i="91"/>
  <c r="D8" i="91"/>
  <c r="D9" i="91" s="1"/>
  <c r="D11" i="91"/>
  <c r="D13" i="91"/>
  <c r="D14" i="91"/>
  <c r="C5" i="90"/>
  <c r="D8" i="90" s="1"/>
  <c r="D7" i="90"/>
  <c r="H8" i="90"/>
  <c r="I8" i="90"/>
  <c r="H9" i="90"/>
  <c r="I9" i="90"/>
  <c r="H10" i="90"/>
  <c r="I10" i="90"/>
  <c r="H11" i="90"/>
  <c r="I11" i="90"/>
  <c r="H12" i="90"/>
  <c r="I12" i="90"/>
  <c r="H13" i="90"/>
  <c r="I13" i="90"/>
  <c r="H14" i="90"/>
  <c r="I14" i="90"/>
  <c r="H15" i="90"/>
  <c r="I15" i="90"/>
  <c r="H16" i="90"/>
  <c r="I16" i="90"/>
  <c r="H17" i="90"/>
  <c r="I17" i="90"/>
  <c r="H18" i="90"/>
  <c r="I18" i="90"/>
  <c r="D16" i="91" l="1"/>
  <c r="D19" i="93"/>
  <c r="D20" i="93" s="1"/>
  <c r="D19" i="92"/>
  <c r="D21" i="92"/>
  <c r="D22" i="92" s="1"/>
  <c r="D14" i="113"/>
  <c r="D15" i="91"/>
  <c r="D18" i="91" s="1"/>
  <c r="D19" i="111"/>
  <c r="F19" i="111" s="1"/>
  <c r="D13" i="111"/>
  <c r="D18" i="111"/>
  <c r="F18" i="111" s="1"/>
  <c r="D20" i="111"/>
  <c r="F20" i="111" s="1"/>
  <c r="D24" i="113"/>
  <c r="D25" i="111" l="1"/>
  <c r="D29" i="111"/>
</calcChain>
</file>

<file path=xl/sharedStrings.xml><?xml version="1.0" encoding="utf-8"?>
<sst xmlns="http://schemas.openxmlformats.org/spreadsheetml/2006/main" count="261" uniqueCount="197">
  <si>
    <t>X</t>
  </si>
  <si>
    <t>P(X)</t>
  </si>
  <si>
    <t>Zmax =</t>
  </si>
  <si>
    <t>Zmin =</t>
  </si>
  <si>
    <t>Num Rows</t>
  </si>
  <si>
    <t>St DEV</t>
  </si>
  <si>
    <t>P(Z)</t>
  </si>
  <si>
    <t>Z</t>
  </si>
  <si>
    <t>Mean</t>
  </si>
  <si>
    <t>X =</t>
  </si>
  <si>
    <t>Normal distribution</t>
  </si>
  <si>
    <t>Z =</t>
  </si>
  <si>
    <t>n =</t>
  </si>
  <si>
    <t>=D3*D4</t>
  </si>
  <si>
    <t>np =</t>
  </si>
  <si>
    <t>=POISSON.DIST(1,C5,TRUE)</t>
  </si>
  <si>
    <t>Poisson: P( X &lt; 2) =</t>
  </si>
  <si>
    <t>Poisson</t>
  </si>
  <si>
    <t>Binomial</t>
  </si>
  <si>
    <t>=BINOM.DIST(1,C3,C4,TRUE)</t>
  </si>
  <si>
    <t>Binomial: P( X &lt; 2) =</t>
  </si>
  <si>
    <t>=C3*C4</t>
  </si>
  <si>
    <t>p =</t>
  </si>
  <si>
    <t>=D16-D15</t>
  </si>
  <si>
    <t>P(7.5 &lt;= X &lt;= 8.5) =</t>
  </si>
  <si>
    <t>=NORM.DIST(D14,D7,D9,TRUE)</t>
  </si>
  <si>
    <t>=NORM.DIST(D13,D7,D9,TRUE)</t>
  </si>
  <si>
    <t>=D10+0.5</t>
  </si>
  <si>
    <t>=D10-0.5</t>
  </si>
  <si>
    <t>Normal</t>
  </si>
  <si>
    <t>=BINOM.DIST(D10,D5,D6,FALSE)</t>
  </si>
  <si>
    <t>P(X=8) =</t>
  </si>
  <si>
    <t>Number of heads X =</t>
  </si>
  <si>
    <t>=SQRT(D8)</t>
  </si>
  <si>
    <t>=D5*D6*(1-D6)</t>
  </si>
  <si>
    <t>=D5*D6</t>
  </si>
  <si>
    <t>Normal approximation to Binomial</t>
  </si>
  <si>
    <t>=1-NORM.S.DIST(D21,TRUE)</t>
  </si>
  <si>
    <t>P(X =&gt; 34.5) =</t>
  </si>
  <si>
    <t>=(D18-D5)/D7</t>
  </si>
  <si>
    <t>=1-NORM.DIST(D18,D5,D7,TRUE)</t>
  </si>
  <si>
    <t>Normal X =</t>
  </si>
  <si>
    <t>P(X =&gt; 34.5)?</t>
  </si>
  <si>
    <t>=1-BINOM.DIST(D12,D3,D4,TRUE)</t>
  </si>
  <si>
    <t>P(X =&gt;35) = 1 - P(X&lt;=34) =</t>
  </si>
  <si>
    <t>Binomial X =</t>
  </si>
  <si>
    <t>P(X =&gt;35) = 1 - P(X&lt;=34)?</t>
  </si>
  <si>
    <t>=SQRT(D6)</t>
  </si>
  <si>
    <t>=D3*D4*(1-D4)</t>
  </si>
  <si>
    <t>Normal approximation to binomial distribution</t>
  </si>
  <si>
    <t>=1-NORM.S.DIST(D19,TRUE)</t>
  </si>
  <si>
    <t>P(X =&gt; 70.5) =</t>
  </si>
  <si>
    <t>=(D16-D3)/D5</t>
  </si>
  <si>
    <t>=1-NORM.DIST(D16,D3,D5,TRUE)</t>
  </si>
  <si>
    <t>Normal P(X =&gt; 70.5)?</t>
  </si>
  <si>
    <t>=1-POISSON.DIST(D10,D3,TRUE)</t>
  </si>
  <si>
    <t>P(X &gt;70) = 1 - P(X&lt;=70) =</t>
  </si>
  <si>
    <t>Poisson X =</t>
  </si>
  <si>
    <t>P(X &gt;70) = 1 - P(X&lt;=70)?</t>
  </si>
  <si>
    <t>=SQRT(D4)</t>
  </si>
  <si>
    <t>Example 5.35</t>
  </si>
  <si>
    <t>Normal approximation to the Poisson distribution</t>
  </si>
  <si>
    <t>Normal approximation to Poisson</t>
  </si>
  <si>
    <t>P(X = 2) =</t>
  </si>
  <si>
    <t>P(X = 1) =</t>
  </si>
  <si>
    <t>P(X = 0) =</t>
  </si>
  <si>
    <t>Method A cheaper.</t>
  </si>
  <si>
    <t>=D28*F19+D28*F20</t>
  </si>
  <si>
    <t>Method B cost £ =</t>
  </si>
  <si>
    <t>Cost for 1+ error per page £ =</t>
  </si>
  <si>
    <t>Method B</t>
  </si>
  <si>
    <t>=D23*F19+D24*F20</t>
  </si>
  <si>
    <t>Method A cost £ =</t>
  </si>
  <si>
    <t>Cost for 2+ errors per page £ =</t>
  </si>
  <si>
    <t>Cost for 1 error per page £ =</t>
  </si>
  <si>
    <t>Method A</t>
  </si>
  <si>
    <t>=800*D20</t>
  </si>
  <si>
    <t>=1-POISSON.DIST(C19,D12,TRUE)</t>
  </si>
  <si>
    <t>2+</t>
  </si>
  <si>
    <t>=POISSON.DIST(C19,$D$12,FALSE)</t>
  </si>
  <si>
    <t>=800*D18</t>
  </si>
  <si>
    <t>=POISSON.DIST(C18,$D$12,FALSE)</t>
  </si>
  <si>
    <t>Number of Pages out of 800 with X errors</t>
  </si>
  <si>
    <t>Number of incorrect entries, X</t>
  </si>
  <si>
    <t>Given mean and variance approximately equal could use the Poisson distribution</t>
  </si>
  <si>
    <t>=D12*(1-D9)</t>
  </si>
  <si>
    <t>variance = npq =</t>
  </si>
  <si>
    <t>=D10*D9</t>
  </si>
  <si>
    <t>mean = np =</t>
  </si>
  <si>
    <t>=0.1/100</t>
  </si>
  <si>
    <t>Can use Binomial or Poisson</t>
  </si>
  <si>
    <t>Number of entries page n = 300</t>
  </si>
  <si>
    <t>Probability that entries require correction = 0.1%</t>
  </si>
  <si>
    <t>Let X = number of errors per page</t>
  </si>
  <si>
    <t>Since np &lt; 5 do not use normal approximation</t>
  </si>
  <si>
    <t>=D18*D19</t>
  </si>
  <si>
    <t>(c) Can we use the normal approximation</t>
  </si>
  <si>
    <t>=D12*D13</t>
  </si>
  <si>
    <t>(b) Can we use the normal approximation</t>
  </si>
  <si>
    <t>Since np &gt; 5 use normal approximation</t>
  </si>
  <si>
    <t>=D6*D7</t>
  </si>
  <si>
    <t>(a) Can we use the normal approximation</t>
  </si>
  <si>
    <t>X is binomial with p = 0.3 and n = 20</t>
  </si>
  <si>
    <t>=NORM.DIST(40,D8,D9,TRUE)-NORM.DIST(30,D8,D9,TRUE)</t>
  </si>
  <si>
    <t>Normal P(30 &lt;= X &lt;= 40) =</t>
  </si>
  <si>
    <t>=POISSON.DIST(40,D5,TRUE)-POISSON.DIST(30,D5,TRUE)</t>
  </si>
  <si>
    <t>Poisson P(30 &lt;= X &lt;= 40) =</t>
  </si>
  <si>
    <t>(c) P(30 &lt;= X &lt;=40)?</t>
  </si>
  <si>
    <t>=1-NORM.DIST(40,D8,D9,TRUE)</t>
  </si>
  <si>
    <t>Normal P(X &gt; 40) = Normal P(X =&gt; 40) =</t>
  </si>
  <si>
    <t>=1-POISSON.DIST(41,D5,TRUE)</t>
  </si>
  <si>
    <t>Poisson P(X &gt; 40) = Poisson P(X =&gt; 41) =</t>
  </si>
  <si>
    <t>(b) P(X &gt; 40)?</t>
  </si>
  <si>
    <t>=NORM.DIST(30,D8,D9,TRUE)</t>
  </si>
  <si>
    <t>Normal P(X &lt; 30) = Normal P(X &lt;= 30) =</t>
  </si>
  <si>
    <t>=POISSON.DIST(29,D5,TRUE)</t>
  </si>
  <si>
    <t>Poisson P(X &lt; 30) = Poisson P(X &lt;= 29) =</t>
  </si>
  <si>
    <t>(a) P(X &lt; 30)?</t>
  </si>
  <si>
    <t>Normal sd =</t>
  </si>
  <si>
    <t>=D5</t>
  </si>
  <si>
    <t>Normal mean =</t>
  </si>
  <si>
    <t>Could use a normal approximation</t>
  </si>
  <si>
    <t>X is Poisson with average number of births is 36 per week</t>
  </si>
  <si>
    <t>Let X = number of births per week</t>
  </si>
  <si>
    <r>
      <t>Variance 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</si>
  <si>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mean m =</t>
  </si>
  <si>
    <t>SD s =</t>
  </si>
  <si>
    <r>
      <t>Lower X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</si>
  <si>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Upper X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</si>
  <si>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P(X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&lt;=7.5) =</t>
    </r>
  </si>
  <si>
    <r>
      <t>P(X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&lt;=8.5) =</t>
    </r>
  </si>
  <si>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=</t>
    </r>
  </si>
  <si>
    <t>nCr =</t>
  </si>
  <si>
    <t>=BINOM.DIST(D5,D3,D4,FALSE)</t>
  </si>
  <si>
    <t>=D11*(D4)^2*(1-D4)^(D3-D5)</t>
  </si>
  <si>
    <t>=POISSON.DIST(D5,D3*D4,FALSE)</t>
  </si>
  <si>
    <t>=EXP(-D3*D4)*(D3*D4)^D5/FACT(D5)</t>
  </si>
  <si>
    <r>
      <t xml:space="preserve">Mean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</si>
  <si>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t>Binomial distribution but n large therefore we can use Poisson approximation</t>
  </si>
  <si>
    <t>Poisson distribution approximation</t>
  </si>
  <si>
    <t>=POISSON.DIST(C12,C6,FALSE)</t>
  </si>
  <si>
    <t>=EXP(-C6)*C6^C12/FACT(C12)</t>
  </si>
  <si>
    <r>
      <t xml:space="preserve">P(X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2) =</t>
    </r>
  </si>
  <si>
    <r>
      <t xml:space="preserve">P(X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2) = 1 - P(X &lt; 2) = 1 - [P(X = 0) = P(X = 1)]</t>
    </r>
  </si>
  <si>
    <t>=1-POISSON.DIST(C19,C6,TRUE)</t>
  </si>
  <si>
    <t>=EXP(-C6)*(C6)^C22/FACT(C22)</t>
  </si>
  <si>
    <t>=EXP(-C6)*(C6)^C25/FACT(C25)</t>
  </si>
  <si>
    <t>=1-(C23+C26)</t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</si>
  <si>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np =</t>
    </r>
  </si>
  <si>
    <r>
      <rPr>
        <sz val="10"/>
        <rFont val="Symbol"/>
        <family val="1"/>
        <charset val="2"/>
      </rP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Arial"/>
        <family val="2"/>
      </rPr>
      <t xml:space="preserve"> = npq =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</si>
  <si>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=</t>
    </r>
  </si>
  <si>
    <t>=C3*C4*(1-C4)</t>
  </si>
  <si>
    <t>=SQRT(C9)</t>
  </si>
  <si>
    <r>
      <t>Z ≤ (X</t>
    </r>
    <r>
      <rPr>
        <vertAlign val="subscript"/>
        <sz val="10"/>
        <rFont val="Arial"/>
        <family val="2"/>
      </rPr>
      <t>u</t>
    </r>
    <r>
      <rPr>
        <sz val="10"/>
        <rFont val="Arial"/>
        <family val="1"/>
        <charset val="2"/>
      </rPr>
      <t xml:space="preserve"> - </t>
    </r>
    <r>
      <rPr>
        <sz val="10"/>
        <rFont val="Symbol"/>
        <family val="1"/>
        <charset val="2"/>
      </rPr>
      <t>m</t>
    </r>
    <r>
      <rPr>
        <sz val="10"/>
        <rFont val="Arial"/>
        <family val="1"/>
        <charset val="2"/>
      </rPr>
      <t>)/</t>
    </r>
    <r>
      <rPr>
        <sz val="10"/>
        <rFont val="Symbol"/>
        <family val="1"/>
        <charset val="2"/>
      </rPr>
      <t>s</t>
    </r>
    <r>
      <rPr>
        <sz val="10"/>
        <rFont val="Arial"/>
        <family val="1"/>
        <charset val="2"/>
      </rPr>
      <t xml:space="preserve"> =</t>
    </r>
  </si>
  <si>
    <t>=(C7-C8)/C10</t>
  </si>
  <si>
    <t>P(X ≤ 150) = P(Z ≤ 2.07…) =</t>
  </si>
  <si>
    <t>=NORM.S.DIST(C12,TRUE)</t>
  </si>
  <si>
    <t>(a) Probability that 150 or fewer tyres are defective</t>
  </si>
  <si>
    <t>(b) Probability that 150 tyres are defective</t>
  </si>
  <si>
    <r>
      <t xml:space="preserve">P(X = 150) binomial = P(149.5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150.5) normal</t>
    </r>
  </si>
  <si>
    <r>
      <t xml:space="preserve">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150) binomial = P(X ≤ 150.5) normal</t>
    </r>
  </si>
  <si>
    <t>P(X ≤ 149.5) =</t>
  </si>
  <si>
    <t>P(X ≤ 150.5) =</t>
  </si>
  <si>
    <r>
      <t xml:space="preserve">P(X ≤ 149.5) = P(Z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1.98…) =</t>
    </r>
  </si>
  <si>
    <r>
      <t xml:space="preserve">P(X ≤ 150.5) = P(Z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2.07…) =</t>
    </r>
  </si>
  <si>
    <t>P(X = 150) binomial = P(149.5 ≤ X ≤ 150.5) normal =</t>
  </si>
  <si>
    <t>=(C23-C8)/C10</t>
  </si>
  <si>
    <t>=NORM.S.DIST(C24,TRUE)</t>
  </si>
  <si>
    <t>=(C28-C8)/C10</t>
  </si>
  <si>
    <t>=NORM.S.DIST(C29,TRUE)</t>
  </si>
  <si>
    <t>=C30-C25</t>
  </si>
  <si>
    <t>Probability that 150 tyres are defective is 0.47%</t>
  </si>
  <si>
    <t>Probability of 150 or fewer tyres defective out of 1600 is 98%</t>
  </si>
  <si>
    <r>
      <t xml:space="preserve">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15) Poisson = 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15.5) normal</t>
    </r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</si>
  <si>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</si>
  <si>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Arial"/>
        <family val="2"/>
      </rPr>
      <t xml:space="preserve"> =</t>
    </r>
  </si>
  <si>
    <t>=C4</t>
  </si>
  <si>
    <r>
      <t xml:space="preserve">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15.5) normal = P(Z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1.01….) =</t>
    </r>
  </si>
  <si>
    <r>
      <t xml:space="preserve">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15) Poisson =</t>
    </r>
  </si>
  <si>
    <r>
      <t xml:space="preserve">P(X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15) Poisson</t>
    </r>
  </si>
  <si>
    <t>=POISSON.DIST(C7,C4,TRUE)</t>
  </si>
  <si>
    <t>=SQRT(C13)</t>
  </si>
  <si>
    <t>=(C11-C12)/C14</t>
  </si>
  <si>
    <t>=NORM.S.DIST(C16,TRUE)</t>
  </si>
  <si>
    <r>
      <t xml:space="preserve">mean </t>
    </r>
    <r>
      <rPr>
        <sz val="11"/>
        <rFont val="Symbol"/>
        <family val="1"/>
        <charset val="2"/>
      </rPr>
      <t xml:space="preserve"> l</t>
    </r>
    <r>
      <rPr>
        <sz val="11"/>
        <rFont val="Calibri"/>
        <family val="2"/>
        <scheme val="minor"/>
      </rPr>
      <t xml:space="preserve"> =</t>
    </r>
  </si>
  <si>
    <r>
      <t xml:space="preserve">Poisson mean, </t>
    </r>
    <r>
      <rPr>
        <sz val="11"/>
        <rFont val="Symbol"/>
        <family val="1"/>
        <charset val="2"/>
      </rPr>
      <t>l</t>
    </r>
    <r>
      <rPr>
        <sz val="11"/>
        <rFont val="Calibri"/>
        <family val="2"/>
        <scheme val="minor"/>
      </rPr>
      <t xml:space="preserve"> =</t>
    </r>
  </si>
  <si>
    <t>Example 1</t>
  </si>
  <si>
    <t>Example 2</t>
  </si>
  <si>
    <t>X1</t>
  </si>
  <si>
    <t>X2</t>
  </si>
  <si>
    <t>Example 3</t>
  </si>
  <si>
    <t>Example 4</t>
  </si>
  <si>
    <t>X3</t>
  </si>
  <si>
    <t>X4</t>
  </si>
  <si>
    <t>Example 5</t>
  </si>
  <si>
    <t>X5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</si>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</sst>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Symbol"/>
      <family val="1"/>
      <charset val="2"/>
    </font>
    <font>
      <sz val="10"/>
      <name val="Arial"/>
      <family val="1"/>
      <charset val="2"/>
    </font>
    <font>
      <vertAlign val="superscript"/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quotePrefix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1" applyFont="1"/>
    <xf numFmtId="0" fontId="4" fillId="0" borderId="0" xfId="1" quotePrefix="1" applyFont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4" fillId="3" borderId="0" xfId="1" applyFont="1" applyFill="1" applyAlignment="1">
      <alignment horizontal="right"/>
    </xf>
    <xf numFmtId="0" fontId="4" fillId="3" borderId="0" xfId="1" applyFont="1" applyFill="1"/>
    <xf numFmtId="0" fontId="4" fillId="3" borderId="1" xfId="1" applyFont="1" applyFill="1" applyBorder="1" applyAlignment="1">
      <alignment horizontal="center"/>
    </xf>
    <xf numFmtId="0" fontId="4" fillId="0" borderId="1" xfId="1" applyFont="1" applyBorder="1"/>
    <xf numFmtId="0" fontId="4" fillId="3" borderId="1" xfId="1" applyFont="1" applyFill="1" applyBorder="1"/>
    <xf numFmtId="0" fontId="4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3" borderId="1" xfId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69867436161119"/>
          <c:y val="3.59477124183006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885071890746626E-2"/>
          <c:y val="0.18954308856428898"/>
          <c:w val="0.91618108130231424"/>
          <c:h val="0.67647274711737615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447-4C85-968D-6DD0915E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142784"/>
        <c:axId val="601142392"/>
      </c:scatterChart>
      <c:valAx>
        <c:axId val="601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142392"/>
        <c:crosses val="autoZero"/>
        <c:crossBetween val="midCat"/>
      </c:valAx>
      <c:valAx>
        <c:axId val="601142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1427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5254858706862"/>
          <c:y val="3.58306188925081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829071001291E-2"/>
          <c:y val="0.15635204020771867"/>
          <c:w val="0.94358066290417419"/>
          <c:h val="0.726385520131693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240-4FCA-B2DB-EBF60591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143568"/>
        <c:axId val="541530304"/>
      </c:scatterChart>
      <c:valAx>
        <c:axId val="60114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14478589009056"/>
              <c:y val="0.89576684021989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41530304"/>
        <c:crosses val="autoZero"/>
        <c:crossBetween val="midCat"/>
      </c:valAx>
      <c:valAx>
        <c:axId val="54153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011435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000"/>
              <a:t>Comparison between binomial and Poisson distributions</a:t>
            </a:r>
          </a:p>
        </c:rich>
      </c:tx>
      <c:layout>
        <c:manualLayout>
          <c:xMode val="edge"/>
          <c:yMode val="edge"/>
          <c:x val="0.18336886993603413"/>
          <c:y val="3.4810126582278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78251599147122"/>
          <c:y val="0.27848101265822783"/>
          <c:w val="0.58848614072494665"/>
          <c:h val="0.5063291139240506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'Example 1'!$H$7</c:f>
              <c:strCache>
                <c:ptCount val="1"/>
                <c:pt idx="0">
                  <c:v>Binomial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'Example 1'!$G$8:$G$18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'Example 1'!$H$8:$H$18</c:f>
              <c:numCache>
                <c:formatCode>General</c:formatCode>
                <c:ptCount val="11"/>
                <c:pt idx="0">
                  <c:v>0.16080666902157689</c:v>
                </c:pt>
                <c:pt idx="1">
                  <c:v>0.29840412808127659</c:v>
                </c:pt>
                <c:pt idx="2">
                  <c:v>0.27225531273394832</c:v>
                </c:pt>
                <c:pt idx="3">
                  <c:v>0.16279183648009277</c:v>
                </c:pt>
                <c:pt idx="4">
                  <c:v>7.1745886696123362E-2</c:v>
                </c:pt>
                <c:pt idx="5">
                  <c:v>2.4852183432883975E-2</c:v>
                </c:pt>
                <c:pt idx="6">
                  <c:v>7.0457221072609162E-3</c:v>
                </c:pt>
                <c:pt idx="7">
                  <c:v>1.6810117546042246E-3</c:v>
                </c:pt>
                <c:pt idx="8">
                  <c:v>3.4443410951297916E-4</c:v>
                </c:pt>
                <c:pt idx="9">
                  <c:v>6.1548363211941318E-5</c:v>
                </c:pt>
                <c:pt idx="10">
                  <c:v>9.7081438880690682E-6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78-468F-814A-E1A3EB65DCB2}"/>
            </c:ext>
          </c:extLst>
        </c:ser>
        <c:ser>
          <c:idx val="1"/>
          <c:order val="1"/>
          <c:tx>
            <c:strRef>
              <c:f>'Example 1'!$I$7</c:f>
              <c:strCache>
                <c:ptCount val="1"/>
                <c:pt idx="0">
                  <c:v>Poisson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'Example 1'!$G$8:$G$18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'Example 1'!$I$8:$I$18</c:f>
              <c:numCache>
                <c:formatCode>General</c:formatCode>
                <c:ptCount val="11"/>
                <c:pt idx="0">
                  <c:v>0.16529888822158656</c:v>
                </c:pt>
                <c:pt idx="1">
                  <c:v>0.29753799879885579</c:v>
                </c:pt>
                <c:pt idx="2">
                  <c:v>0.26778419891897026</c:v>
                </c:pt>
                <c:pt idx="3">
                  <c:v>0.16067051935138213</c:v>
                </c:pt>
                <c:pt idx="4">
                  <c:v>7.2301733708121985E-2</c:v>
                </c:pt>
                <c:pt idx="5">
                  <c:v>2.6028624134923913E-2</c:v>
                </c:pt>
                <c:pt idx="6">
                  <c:v>7.8085872404771639E-3</c:v>
                </c:pt>
                <c:pt idx="7">
                  <c:v>2.0079224332655589E-3</c:v>
                </c:pt>
                <c:pt idx="8">
                  <c:v>4.517825474847508E-4</c:v>
                </c:pt>
                <c:pt idx="9">
                  <c:v>9.0356509496950082E-5</c:v>
                </c:pt>
                <c:pt idx="10">
                  <c:v>1.6264171709450995E-5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78-468F-814A-E1A3EB65D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52224"/>
        <c:axId val="531352616"/>
      </c:scatterChart>
      <c:valAx>
        <c:axId val="5313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72858464826284064"/>
              <c:y val="0.882911257714407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1352616"/>
        <c:crosses val="autoZero"/>
        <c:crossBetween val="midCat"/>
        <c:majorUnit val="1"/>
      </c:valAx>
      <c:valAx>
        <c:axId val="531352616"/>
        <c:scaling>
          <c:orientation val="minMax"/>
          <c:max val="0.3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P(X = r)</a:t>
                </a:r>
              </a:p>
            </c:rich>
          </c:tx>
          <c:layout>
            <c:manualLayout>
              <c:xMode val="edge"/>
              <c:yMode val="edge"/>
              <c:x val="2.144284335999502E-2"/>
              <c:y val="0.1985230900191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1352224"/>
        <c:crosses val="autoZero"/>
        <c:crossBetween val="midCat"/>
        <c:majorUnit val="0.05"/>
      </c:valAx>
    </c:plotArea>
    <c:legend>
      <c:legendPos val="r"/>
      <c:layout>
        <c:manualLayout>
          <c:xMode val="edge"/>
          <c:yMode val="edge"/>
          <c:x val="0.79530916844349675"/>
          <c:y val="0.42088607594936711"/>
          <c:w val="0.18550106609808104"/>
          <c:h val="0.1518987341772152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60-44CD-BCB5-77A8BDEC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53400"/>
        <c:axId val="531353792"/>
      </c:scatterChart>
      <c:valAx>
        <c:axId val="53135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531353792"/>
        <c:crosses val="autoZero"/>
        <c:crossBetween val="midCat"/>
      </c:valAx>
      <c:valAx>
        <c:axId val="53135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531353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5254858706862"/>
          <c:y val="3.58306188925081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829071001291E-2"/>
          <c:y val="0.15635204020771867"/>
          <c:w val="0.94358066290417419"/>
          <c:h val="0.726385520131693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'Normal dist'!$F$5:$F$104</c:f>
              <c:numCache>
                <c:formatCode>General</c:formatCode>
                <c:ptCount val="100"/>
                <c:pt idx="0">
                  <c:v>-3</c:v>
                </c:pt>
                <c:pt idx="1">
                  <c:v>-2.9393939393939394</c:v>
                </c:pt>
                <c:pt idx="2">
                  <c:v>-2.8787878787878789</c:v>
                </c:pt>
                <c:pt idx="3">
                  <c:v>-2.8181818181818183</c:v>
                </c:pt>
                <c:pt idx="4">
                  <c:v>-2.7575757575757578</c:v>
                </c:pt>
                <c:pt idx="5">
                  <c:v>-2.6969696969696972</c:v>
                </c:pt>
                <c:pt idx="6">
                  <c:v>-2.6363636363636367</c:v>
                </c:pt>
                <c:pt idx="7">
                  <c:v>-2.5757575757575761</c:v>
                </c:pt>
                <c:pt idx="8">
                  <c:v>-2.5151515151515156</c:v>
                </c:pt>
                <c:pt idx="9">
                  <c:v>-2.454545454545455</c:v>
                </c:pt>
                <c:pt idx="10">
                  <c:v>-2.3939393939393945</c:v>
                </c:pt>
                <c:pt idx="11">
                  <c:v>-2.3333333333333339</c:v>
                </c:pt>
                <c:pt idx="12">
                  <c:v>-2.2727272727272734</c:v>
                </c:pt>
                <c:pt idx="13">
                  <c:v>-2.2121212121212128</c:v>
                </c:pt>
                <c:pt idx="14">
                  <c:v>-2.1515151515151523</c:v>
                </c:pt>
                <c:pt idx="15">
                  <c:v>-2.0909090909090917</c:v>
                </c:pt>
                <c:pt idx="16">
                  <c:v>-2.0303030303030312</c:v>
                </c:pt>
                <c:pt idx="17">
                  <c:v>-1.9696969696969706</c:v>
                </c:pt>
                <c:pt idx="18">
                  <c:v>-1.9090909090909101</c:v>
                </c:pt>
                <c:pt idx="19">
                  <c:v>-1.8484848484848495</c:v>
                </c:pt>
                <c:pt idx="20">
                  <c:v>-1.787878787878789</c:v>
                </c:pt>
                <c:pt idx="21">
                  <c:v>-1.7272727272727284</c:v>
                </c:pt>
                <c:pt idx="22">
                  <c:v>-1.6666666666666679</c:v>
                </c:pt>
                <c:pt idx="23">
                  <c:v>-1.6060606060606073</c:v>
                </c:pt>
                <c:pt idx="24">
                  <c:v>-1.5454545454545467</c:v>
                </c:pt>
                <c:pt idx="25">
                  <c:v>-1.4848484848484862</c:v>
                </c:pt>
                <c:pt idx="26">
                  <c:v>-1.4242424242424256</c:v>
                </c:pt>
                <c:pt idx="27">
                  <c:v>-1.3636363636363651</c:v>
                </c:pt>
                <c:pt idx="28">
                  <c:v>-1.3030303030303045</c:v>
                </c:pt>
                <c:pt idx="29">
                  <c:v>-1.242424242424244</c:v>
                </c:pt>
                <c:pt idx="30">
                  <c:v>-1.1818181818181834</c:v>
                </c:pt>
                <c:pt idx="31">
                  <c:v>-1.1212121212121229</c:v>
                </c:pt>
                <c:pt idx="32">
                  <c:v>-1.0606060606060623</c:v>
                </c:pt>
                <c:pt idx="33">
                  <c:v>-1.0000000000000018</c:v>
                </c:pt>
                <c:pt idx="34">
                  <c:v>-0.93939393939394122</c:v>
                </c:pt>
                <c:pt idx="35">
                  <c:v>-0.87878787878788067</c:v>
                </c:pt>
                <c:pt idx="36">
                  <c:v>-0.81818181818182012</c:v>
                </c:pt>
                <c:pt idx="37">
                  <c:v>-0.75757575757575957</c:v>
                </c:pt>
                <c:pt idx="38">
                  <c:v>-0.69696969696969902</c:v>
                </c:pt>
                <c:pt idx="39">
                  <c:v>-0.63636363636363846</c:v>
                </c:pt>
                <c:pt idx="40">
                  <c:v>-0.57575757575757791</c:v>
                </c:pt>
                <c:pt idx="41">
                  <c:v>-0.51515151515151736</c:v>
                </c:pt>
                <c:pt idx="42">
                  <c:v>-0.45454545454545675</c:v>
                </c:pt>
                <c:pt idx="43">
                  <c:v>-0.39393939393939614</c:v>
                </c:pt>
                <c:pt idx="44">
                  <c:v>-0.33333333333333554</c:v>
                </c:pt>
                <c:pt idx="45">
                  <c:v>-0.27272727272727493</c:v>
                </c:pt>
                <c:pt idx="46">
                  <c:v>-0.21212121212121432</c:v>
                </c:pt>
                <c:pt idx="47">
                  <c:v>-0.15151515151515371</c:v>
                </c:pt>
                <c:pt idx="48">
                  <c:v>-9.0909090909093104E-2</c:v>
                </c:pt>
                <c:pt idx="49">
                  <c:v>-3.0303030303032497E-2</c:v>
                </c:pt>
                <c:pt idx="50">
                  <c:v>3.0303030303028111E-2</c:v>
                </c:pt>
                <c:pt idx="51">
                  <c:v>9.0909090909088719E-2</c:v>
                </c:pt>
                <c:pt idx="52">
                  <c:v>0.15151515151514933</c:v>
                </c:pt>
                <c:pt idx="53">
                  <c:v>0.21212121212120993</c:v>
                </c:pt>
                <c:pt idx="54">
                  <c:v>0.27272727272727054</c:v>
                </c:pt>
                <c:pt idx="55">
                  <c:v>0.33333333333333115</c:v>
                </c:pt>
                <c:pt idx="56">
                  <c:v>0.39393939393939176</c:v>
                </c:pt>
                <c:pt idx="57">
                  <c:v>0.45454545454545237</c:v>
                </c:pt>
                <c:pt idx="58">
                  <c:v>0.51515151515151292</c:v>
                </c:pt>
                <c:pt idx="59">
                  <c:v>0.57575757575757347</c:v>
                </c:pt>
                <c:pt idx="60">
                  <c:v>0.63636363636363402</c:v>
                </c:pt>
                <c:pt idx="61">
                  <c:v>0.69696969696969457</c:v>
                </c:pt>
                <c:pt idx="62">
                  <c:v>0.75757575757575513</c:v>
                </c:pt>
                <c:pt idx="63">
                  <c:v>0.81818181818181568</c:v>
                </c:pt>
                <c:pt idx="64">
                  <c:v>0.87878787878787623</c:v>
                </c:pt>
                <c:pt idx="65">
                  <c:v>0.93939393939393678</c:v>
                </c:pt>
                <c:pt idx="66">
                  <c:v>0.99999999999999734</c:v>
                </c:pt>
                <c:pt idx="67">
                  <c:v>1.0606060606060579</c:v>
                </c:pt>
                <c:pt idx="68">
                  <c:v>1.1212121212121184</c:v>
                </c:pt>
                <c:pt idx="69">
                  <c:v>1.181818181818179</c:v>
                </c:pt>
                <c:pt idx="70">
                  <c:v>1.2424242424242395</c:v>
                </c:pt>
                <c:pt idx="71">
                  <c:v>1.3030303030303001</c:v>
                </c:pt>
                <c:pt idx="72">
                  <c:v>1.3636363636363606</c:v>
                </c:pt>
                <c:pt idx="73">
                  <c:v>1.4242424242424212</c:v>
                </c:pt>
                <c:pt idx="74">
                  <c:v>1.4848484848484818</c:v>
                </c:pt>
                <c:pt idx="75">
                  <c:v>1.5454545454545423</c:v>
                </c:pt>
                <c:pt idx="76">
                  <c:v>1.6060606060606029</c:v>
                </c:pt>
                <c:pt idx="77">
                  <c:v>1.6666666666666634</c:v>
                </c:pt>
                <c:pt idx="78">
                  <c:v>1.727272727272724</c:v>
                </c:pt>
                <c:pt idx="79">
                  <c:v>1.7878787878787845</c:v>
                </c:pt>
                <c:pt idx="80">
                  <c:v>1.8484848484848451</c:v>
                </c:pt>
                <c:pt idx="81">
                  <c:v>1.9090909090909056</c:v>
                </c:pt>
                <c:pt idx="82">
                  <c:v>1.9696969696969662</c:v>
                </c:pt>
                <c:pt idx="83">
                  <c:v>2.0303030303030267</c:v>
                </c:pt>
                <c:pt idx="84">
                  <c:v>2.0909090909090873</c:v>
                </c:pt>
                <c:pt idx="85">
                  <c:v>2.1515151515151478</c:v>
                </c:pt>
                <c:pt idx="86">
                  <c:v>2.2121212121212084</c:v>
                </c:pt>
                <c:pt idx="87">
                  <c:v>2.2727272727272689</c:v>
                </c:pt>
                <c:pt idx="88">
                  <c:v>2.3333333333333295</c:v>
                </c:pt>
                <c:pt idx="89">
                  <c:v>2.39393939393939</c:v>
                </c:pt>
                <c:pt idx="90">
                  <c:v>2.4545454545454506</c:v>
                </c:pt>
                <c:pt idx="91">
                  <c:v>2.5151515151515111</c:v>
                </c:pt>
                <c:pt idx="92">
                  <c:v>2.5757575757575717</c:v>
                </c:pt>
                <c:pt idx="93">
                  <c:v>2.6363636363636322</c:v>
                </c:pt>
                <c:pt idx="94">
                  <c:v>2.6969696969696928</c:v>
                </c:pt>
                <c:pt idx="95">
                  <c:v>2.7575757575757534</c:v>
                </c:pt>
                <c:pt idx="96">
                  <c:v>2.8181818181818139</c:v>
                </c:pt>
                <c:pt idx="97">
                  <c:v>2.8787878787878745</c:v>
                </c:pt>
                <c:pt idx="98">
                  <c:v>2.939393939393935</c:v>
                </c:pt>
                <c:pt idx="99">
                  <c:v>2.9999999999999956</c:v>
                </c:pt>
              </c:numCache>
            </c:numRef>
          </c:xVal>
          <c:yVal>
            <c:numRef>
              <c:f>'Normal dist'!$H$5:$H$104</c:f>
              <c:numCache>
                <c:formatCode>General</c:formatCode>
                <c:ptCount val="100"/>
                <c:pt idx="0">
                  <c:v>8.8636968238760153E-4</c:v>
                </c:pt>
                <c:pt idx="1">
                  <c:v>1.0611576850575214E-3</c:v>
                </c:pt>
                <c:pt idx="2">
                  <c:v>1.2657552857165523E-3</c:v>
                </c:pt>
                <c:pt idx="3">
                  <c:v>1.504265069741864E-3</c:v>
                </c:pt>
                <c:pt idx="4">
                  <c:v>1.781163502683207E-3</c:v>
                </c:pt>
                <c:pt idx="5">
                  <c:v>2.10129970443004E-3</c:v>
                </c:pt>
                <c:pt idx="6">
                  <c:v>2.4698865583042211E-3</c:v>
                </c:pt>
                <c:pt idx="7">
                  <c:v>2.8924829595268356E-3</c:v>
                </c:pt>
                <c:pt idx="8">
                  <c:v>3.3749660373244461E-3</c:v>
                </c:pt>
                <c:pt idx="9">
                  <c:v>3.923492257149476E-3</c:v>
                </c:pt>
                <c:pt idx="10">
                  <c:v>4.5444464290190804E-3</c:v>
                </c:pt>
                <c:pt idx="11">
                  <c:v>5.2443778187418926E-3</c:v>
                </c:pt>
                <c:pt idx="12">
                  <c:v>6.0299227833601225E-3</c:v>
                </c:pt>
                <c:pt idx="13">
                  <c:v>6.9077136313460998E-3</c:v>
                </c:pt>
                <c:pt idx="14">
                  <c:v>7.8842737408056449E-3</c:v>
                </c:pt>
                <c:pt idx="15">
                  <c:v>8.9658993517185322E-3</c:v>
                </c:pt>
                <c:pt idx="16">
                  <c:v>1.0158528875160791E-2</c:v>
                </c:pt>
                <c:pt idx="17">
                  <c:v>1.1467601024962564E-2</c:v>
                </c:pt>
                <c:pt idx="18">
                  <c:v>1.2897903564186535E-2</c:v>
                </c:pt>
                <c:pt idx="19">
                  <c:v>1.4453414956466518E-2</c:v>
                </c:pt>
                <c:pt idx="20">
                  <c:v>1.61371417046327E-2</c:v>
                </c:pt>
                <c:pt idx="21">
                  <c:v>1.795095462826482E-2</c:v>
                </c:pt>
                <c:pt idx="22">
                  <c:v>1.9895427758549699E-2</c:v>
                </c:pt>
                <c:pt idx="23">
                  <c:v>2.1969683893013979E-2</c:v>
                </c:pt>
                <c:pt idx="24">
                  <c:v>2.4171251134299736E-2</c:v>
                </c:pt>
                <c:pt idx="25">
                  <c:v>2.6495934916950733E-2</c:v>
                </c:pt>
                <c:pt idx="26">
                  <c:v>2.8937710086750456E-2</c:v>
                </c:pt>
                <c:pt idx="27">
                  <c:v>3.1488637523768674E-2</c:v>
                </c:pt>
                <c:pt idx="28">
                  <c:v>3.4138809581809544E-2</c:v>
                </c:pt>
                <c:pt idx="29">
                  <c:v>3.6876328246732225E-2</c:v>
                </c:pt>
                <c:pt idx="30">
                  <c:v>3.9687319392616972E-2</c:v>
                </c:pt>
                <c:pt idx="31">
                  <c:v>4.255598584216376E-2</c:v>
                </c:pt>
                <c:pt idx="32">
                  <c:v>4.5464701126272107E-2</c:v>
                </c:pt>
                <c:pt idx="33">
                  <c:v>4.8394144903828581E-2</c:v>
                </c:pt>
                <c:pt idx="34">
                  <c:v>5.1323479968648736E-2</c:v>
                </c:pt>
                <c:pt idx="35">
                  <c:v>5.4230569664095535E-2</c:v>
                </c:pt>
                <c:pt idx="36">
                  <c:v>5.7092233379680918E-2</c:v>
                </c:pt>
                <c:pt idx="37">
                  <c:v>5.9884536654219868E-2</c:v>
                </c:pt>
                <c:pt idx="38">
                  <c:v>6.2583111295583846E-2</c:v>
                </c:pt>
                <c:pt idx="39">
                  <c:v>6.5163499887537918E-2</c:v>
                </c:pt>
                <c:pt idx="40">
                  <c:v>6.7601518128723156E-2</c:v>
                </c:pt>
                <c:pt idx="41">
                  <c:v>6.9873627674530814E-2</c:v>
                </c:pt>
                <c:pt idx="42">
                  <c:v>7.1957311562524592E-2</c:v>
                </c:pt>
                <c:pt idx="43">
                  <c:v>7.3831443923939435E-2</c:v>
                </c:pt>
                <c:pt idx="44">
                  <c:v>7.5476645538598577E-2</c:v>
                </c:pt>
                <c:pt idx="45">
                  <c:v>7.687561689145174E-2</c:v>
                </c:pt>
                <c:pt idx="46">
                  <c:v>7.8013440740257317E-2</c:v>
                </c:pt>
                <c:pt idx="47">
                  <c:v>7.8877846800983739E-2</c:v>
                </c:pt>
                <c:pt idx="48">
                  <c:v>7.9459431986348347E-2</c:v>
                </c:pt>
                <c:pt idx="49">
                  <c:v>7.9751830670748342E-2</c:v>
                </c:pt>
                <c:pt idx="50">
                  <c:v>7.9751830670748355E-2</c:v>
                </c:pt>
                <c:pt idx="51">
                  <c:v>7.9459431986348361E-2</c:v>
                </c:pt>
                <c:pt idx="52">
                  <c:v>7.8877846800983795E-2</c:v>
                </c:pt>
                <c:pt idx="53">
                  <c:v>7.8013440740257387E-2</c:v>
                </c:pt>
                <c:pt idx="54">
                  <c:v>7.6875616891451837E-2</c:v>
                </c:pt>
                <c:pt idx="55">
                  <c:v>7.5476645538598688E-2</c:v>
                </c:pt>
                <c:pt idx="56">
                  <c:v>7.3831443923939546E-2</c:v>
                </c:pt>
                <c:pt idx="57">
                  <c:v>7.1957311562524731E-2</c:v>
                </c:pt>
                <c:pt idx="58">
                  <c:v>6.987362767453098E-2</c:v>
                </c:pt>
                <c:pt idx="59">
                  <c:v>6.7601518128723309E-2</c:v>
                </c:pt>
                <c:pt idx="60">
                  <c:v>6.5163499887538126E-2</c:v>
                </c:pt>
                <c:pt idx="61">
                  <c:v>6.258311129558404E-2</c:v>
                </c:pt>
                <c:pt idx="62">
                  <c:v>5.9884536654220062E-2</c:v>
                </c:pt>
                <c:pt idx="63">
                  <c:v>5.7092233379681105E-2</c:v>
                </c:pt>
                <c:pt idx="64">
                  <c:v>5.4230569664095757E-2</c:v>
                </c:pt>
                <c:pt idx="65">
                  <c:v>5.1323479968648937E-2</c:v>
                </c:pt>
                <c:pt idx="66">
                  <c:v>4.8394144903828817E-2</c:v>
                </c:pt>
                <c:pt idx="67">
                  <c:v>4.5464701126272301E-2</c:v>
                </c:pt>
                <c:pt idx="68">
                  <c:v>4.2555985842163982E-2</c:v>
                </c:pt>
                <c:pt idx="69">
                  <c:v>3.9687319392617167E-2</c:v>
                </c:pt>
                <c:pt idx="70">
                  <c:v>3.687632824673244E-2</c:v>
                </c:pt>
                <c:pt idx="71">
                  <c:v>3.4138809581809731E-2</c:v>
                </c:pt>
                <c:pt idx="72">
                  <c:v>3.1488637523768875E-2</c:v>
                </c:pt>
                <c:pt idx="73">
                  <c:v>2.8937710086750629E-2</c:v>
                </c:pt>
                <c:pt idx="74">
                  <c:v>2.649593491695091E-2</c:v>
                </c:pt>
                <c:pt idx="75">
                  <c:v>2.4171251134299892E-2</c:v>
                </c:pt>
                <c:pt idx="76">
                  <c:v>2.1969683893014146E-2</c:v>
                </c:pt>
                <c:pt idx="77">
                  <c:v>1.9895427758549841E-2</c:v>
                </c:pt>
                <c:pt idx="78">
                  <c:v>1.7950954628264966E-2</c:v>
                </c:pt>
                <c:pt idx="79">
                  <c:v>1.6137141704632822E-2</c:v>
                </c:pt>
                <c:pt idx="80">
                  <c:v>1.4453414956466641E-2</c:v>
                </c:pt>
                <c:pt idx="81">
                  <c:v>1.2897903564186641E-2</c:v>
                </c:pt>
                <c:pt idx="82">
                  <c:v>1.146760102496267E-2</c:v>
                </c:pt>
                <c:pt idx="83">
                  <c:v>1.0158528875160888E-2</c:v>
                </c:pt>
                <c:pt idx="84">
                  <c:v>8.965899351718612E-3</c:v>
                </c:pt>
                <c:pt idx="85">
                  <c:v>7.8842737408057213E-3</c:v>
                </c:pt>
                <c:pt idx="86">
                  <c:v>6.90771363134617E-3</c:v>
                </c:pt>
                <c:pt idx="87">
                  <c:v>6.0299227833601841E-3</c:v>
                </c:pt>
                <c:pt idx="88">
                  <c:v>5.2443778187419446E-3</c:v>
                </c:pt>
                <c:pt idx="89">
                  <c:v>4.544446429019129E-3</c:v>
                </c:pt>
                <c:pt idx="90">
                  <c:v>3.9234922571495193E-3</c:v>
                </c:pt>
                <c:pt idx="91">
                  <c:v>3.3749660373244834E-3</c:v>
                </c:pt>
                <c:pt idx="92">
                  <c:v>2.8924829595268651E-3</c:v>
                </c:pt>
                <c:pt idx="93">
                  <c:v>2.4698865583042528E-3</c:v>
                </c:pt>
                <c:pt idx="94">
                  <c:v>2.1012997044300647E-3</c:v>
                </c:pt>
                <c:pt idx="95">
                  <c:v>1.7811635026832291E-3</c:v>
                </c:pt>
                <c:pt idx="96">
                  <c:v>1.5042650697418868E-3</c:v>
                </c:pt>
                <c:pt idx="97">
                  <c:v>1.2657552857165658E-3</c:v>
                </c:pt>
                <c:pt idx="98">
                  <c:v>1.0611576850575346E-3</c:v>
                </c:pt>
                <c:pt idx="99">
                  <c:v>8.8636968238761334E-4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81-4AAF-847D-CDF0CDDA9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54576"/>
        <c:axId val="531354968"/>
      </c:scatterChart>
      <c:valAx>
        <c:axId val="53135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14478589009056"/>
              <c:y val="0.89576684021989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354968"/>
        <c:crosses val="autoZero"/>
        <c:crossBetween val="midCat"/>
      </c:valAx>
      <c:valAx>
        <c:axId val="531354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3545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3E-4279-8A62-20B63C5A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55752"/>
        <c:axId val="531356144"/>
      </c:scatterChart>
      <c:valAx>
        <c:axId val="53135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531356144"/>
        <c:crosses val="autoZero"/>
        <c:crossBetween val="midCat"/>
      </c:valAx>
      <c:valAx>
        <c:axId val="53135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531355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5254858706862"/>
          <c:y val="3.58306188925081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829071001291E-2"/>
          <c:y val="0.15635204020771867"/>
          <c:w val="0.94358066290417419"/>
          <c:h val="0.726385520131693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'Normal dist'!$F$5:$F$104</c:f>
              <c:numCache>
                <c:formatCode>General</c:formatCode>
                <c:ptCount val="100"/>
                <c:pt idx="0">
                  <c:v>-3</c:v>
                </c:pt>
                <c:pt idx="1">
                  <c:v>-2.9393939393939394</c:v>
                </c:pt>
                <c:pt idx="2">
                  <c:v>-2.8787878787878789</c:v>
                </c:pt>
                <c:pt idx="3">
                  <c:v>-2.8181818181818183</c:v>
                </c:pt>
                <c:pt idx="4">
                  <c:v>-2.7575757575757578</c:v>
                </c:pt>
                <c:pt idx="5">
                  <c:v>-2.6969696969696972</c:v>
                </c:pt>
                <c:pt idx="6">
                  <c:v>-2.6363636363636367</c:v>
                </c:pt>
                <c:pt idx="7">
                  <c:v>-2.5757575757575761</c:v>
                </c:pt>
                <c:pt idx="8">
                  <c:v>-2.5151515151515156</c:v>
                </c:pt>
                <c:pt idx="9">
                  <c:v>-2.454545454545455</c:v>
                </c:pt>
                <c:pt idx="10">
                  <c:v>-2.3939393939393945</c:v>
                </c:pt>
                <c:pt idx="11">
                  <c:v>-2.3333333333333339</c:v>
                </c:pt>
                <c:pt idx="12">
                  <c:v>-2.2727272727272734</c:v>
                </c:pt>
                <c:pt idx="13">
                  <c:v>-2.2121212121212128</c:v>
                </c:pt>
                <c:pt idx="14">
                  <c:v>-2.1515151515151523</c:v>
                </c:pt>
                <c:pt idx="15">
                  <c:v>-2.0909090909090917</c:v>
                </c:pt>
                <c:pt idx="16">
                  <c:v>-2.0303030303030312</c:v>
                </c:pt>
                <c:pt idx="17">
                  <c:v>-1.9696969696969706</c:v>
                </c:pt>
                <c:pt idx="18">
                  <c:v>-1.9090909090909101</c:v>
                </c:pt>
                <c:pt idx="19">
                  <c:v>-1.8484848484848495</c:v>
                </c:pt>
                <c:pt idx="20">
                  <c:v>-1.787878787878789</c:v>
                </c:pt>
                <c:pt idx="21">
                  <c:v>-1.7272727272727284</c:v>
                </c:pt>
                <c:pt idx="22">
                  <c:v>-1.6666666666666679</c:v>
                </c:pt>
                <c:pt idx="23">
                  <c:v>-1.6060606060606073</c:v>
                </c:pt>
                <c:pt idx="24">
                  <c:v>-1.5454545454545467</c:v>
                </c:pt>
                <c:pt idx="25">
                  <c:v>-1.4848484848484862</c:v>
                </c:pt>
                <c:pt idx="26">
                  <c:v>-1.4242424242424256</c:v>
                </c:pt>
                <c:pt idx="27">
                  <c:v>-1.3636363636363651</c:v>
                </c:pt>
                <c:pt idx="28">
                  <c:v>-1.3030303030303045</c:v>
                </c:pt>
                <c:pt idx="29">
                  <c:v>-1.242424242424244</c:v>
                </c:pt>
                <c:pt idx="30">
                  <c:v>-1.1818181818181834</c:v>
                </c:pt>
                <c:pt idx="31">
                  <c:v>-1.1212121212121229</c:v>
                </c:pt>
                <c:pt idx="32">
                  <c:v>-1.0606060606060623</c:v>
                </c:pt>
                <c:pt idx="33">
                  <c:v>-1.0000000000000018</c:v>
                </c:pt>
                <c:pt idx="34">
                  <c:v>-0.93939393939394122</c:v>
                </c:pt>
                <c:pt idx="35">
                  <c:v>-0.87878787878788067</c:v>
                </c:pt>
                <c:pt idx="36">
                  <c:v>-0.81818181818182012</c:v>
                </c:pt>
                <c:pt idx="37">
                  <c:v>-0.75757575757575957</c:v>
                </c:pt>
                <c:pt idx="38">
                  <c:v>-0.69696969696969902</c:v>
                </c:pt>
                <c:pt idx="39">
                  <c:v>-0.63636363636363846</c:v>
                </c:pt>
                <c:pt idx="40">
                  <c:v>-0.57575757575757791</c:v>
                </c:pt>
                <c:pt idx="41">
                  <c:v>-0.51515151515151736</c:v>
                </c:pt>
                <c:pt idx="42">
                  <c:v>-0.45454545454545675</c:v>
                </c:pt>
                <c:pt idx="43">
                  <c:v>-0.39393939393939614</c:v>
                </c:pt>
                <c:pt idx="44">
                  <c:v>-0.33333333333333554</c:v>
                </c:pt>
                <c:pt idx="45">
                  <c:v>-0.27272727272727493</c:v>
                </c:pt>
                <c:pt idx="46">
                  <c:v>-0.21212121212121432</c:v>
                </c:pt>
                <c:pt idx="47">
                  <c:v>-0.15151515151515371</c:v>
                </c:pt>
                <c:pt idx="48">
                  <c:v>-9.0909090909093104E-2</c:v>
                </c:pt>
                <c:pt idx="49">
                  <c:v>-3.0303030303032497E-2</c:v>
                </c:pt>
                <c:pt idx="50">
                  <c:v>3.0303030303028111E-2</c:v>
                </c:pt>
                <c:pt idx="51">
                  <c:v>9.0909090909088719E-2</c:v>
                </c:pt>
                <c:pt idx="52">
                  <c:v>0.15151515151514933</c:v>
                </c:pt>
                <c:pt idx="53">
                  <c:v>0.21212121212120993</c:v>
                </c:pt>
                <c:pt idx="54">
                  <c:v>0.27272727272727054</c:v>
                </c:pt>
                <c:pt idx="55">
                  <c:v>0.33333333333333115</c:v>
                </c:pt>
                <c:pt idx="56">
                  <c:v>0.39393939393939176</c:v>
                </c:pt>
                <c:pt idx="57">
                  <c:v>0.45454545454545237</c:v>
                </c:pt>
                <c:pt idx="58">
                  <c:v>0.51515151515151292</c:v>
                </c:pt>
                <c:pt idx="59">
                  <c:v>0.57575757575757347</c:v>
                </c:pt>
                <c:pt idx="60">
                  <c:v>0.63636363636363402</c:v>
                </c:pt>
                <c:pt idx="61">
                  <c:v>0.69696969696969457</c:v>
                </c:pt>
                <c:pt idx="62">
                  <c:v>0.75757575757575513</c:v>
                </c:pt>
                <c:pt idx="63">
                  <c:v>0.81818181818181568</c:v>
                </c:pt>
                <c:pt idx="64">
                  <c:v>0.87878787878787623</c:v>
                </c:pt>
                <c:pt idx="65">
                  <c:v>0.93939393939393678</c:v>
                </c:pt>
                <c:pt idx="66">
                  <c:v>0.99999999999999734</c:v>
                </c:pt>
                <c:pt idx="67">
                  <c:v>1.0606060606060579</c:v>
                </c:pt>
                <c:pt idx="68">
                  <c:v>1.1212121212121184</c:v>
                </c:pt>
                <c:pt idx="69">
                  <c:v>1.181818181818179</c:v>
                </c:pt>
                <c:pt idx="70">
                  <c:v>1.2424242424242395</c:v>
                </c:pt>
                <c:pt idx="71">
                  <c:v>1.3030303030303001</c:v>
                </c:pt>
                <c:pt idx="72">
                  <c:v>1.3636363636363606</c:v>
                </c:pt>
                <c:pt idx="73">
                  <c:v>1.4242424242424212</c:v>
                </c:pt>
                <c:pt idx="74">
                  <c:v>1.4848484848484818</c:v>
                </c:pt>
                <c:pt idx="75">
                  <c:v>1.5454545454545423</c:v>
                </c:pt>
                <c:pt idx="76">
                  <c:v>1.6060606060606029</c:v>
                </c:pt>
                <c:pt idx="77">
                  <c:v>1.6666666666666634</c:v>
                </c:pt>
                <c:pt idx="78">
                  <c:v>1.727272727272724</c:v>
                </c:pt>
                <c:pt idx="79">
                  <c:v>1.7878787878787845</c:v>
                </c:pt>
                <c:pt idx="80">
                  <c:v>1.8484848484848451</c:v>
                </c:pt>
                <c:pt idx="81">
                  <c:v>1.9090909090909056</c:v>
                </c:pt>
                <c:pt idx="82">
                  <c:v>1.9696969696969662</c:v>
                </c:pt>
                <c:pt idx="83">
                  <c:v>2.0303030303030267</c:v>
                </c:pt>
                <c:pt idx="84">
                  <c:v>2.0909090909090873</c:v>
                </c:pt>
                <c:pt idx="85">
                  <c:v>2.1515151515151478</c:v>
                </c:pt>
                <c:pt idx="86">
                  <c:v>2.2121212121212084</c:v>
                </c:pt>
                <c:pt idx="87">
                  <c:v>2.2727272727272689</c:v>
                </c:pt>
                <c:pt idx="88">
                  <c:v>2.3333333333333295</c:v>
                </c:pt>
                <c:pt idx="89">
                  <c:v>2.39393939393939</c:v>
                </c:pt>
                <c:pt idx="90">
                  <c:v>2.4545454545454506</c:v>
                </c:pt>
                <c:pt idx="91">
                  <c:v>2.5151515151515111</c:v>
                </c:pt>
                <c:pt idx="92">
                  <c:v>2.5757575757575717</c:v>
                </c:pt>
                <c:pt idx="93">
                  <c:v>2.6363636363636322</c:v>
                </c:pt>
                <c:pt idx="94">
                  <c:v>2.6969696969696928</c:v>
                </c:pt>
                <c:pt idx="95">
                  <c:v>2.7575757575757534</c:v>
                </c:pt>
                <c:pt idx="96">
                  <c:v>2.8181818181818139</c:v>
                </c:pt>
                <c:pt idx="97">
                  <c:v>2.8787878787878745</c:v>
                </c:pt>
                <c:pt idx="98">
                  <c:v>2.939393939393935</c:v>
                </c:pt>
                <c:pt idx="99">
                  <c:v>2.9999999999999956</c:v>
                </c:pt>
              </c:numCache>
            </c:numRef>
          </c:xVal>
          <c:yVal>
            <c:numRef>
              <c:f>'Normal dist'!$H$5:$H$104</c:f>
              <c:numCache>
                <c:formatCode>General</c:formatCode>
                <c:ptCount val="100"/>
                <c:pt idx="0">
                  <c:v>8.8636968238760153E-4</c:v>
                </c:pt>
                <c:pt idx="1">
                  <c:v>1.0611576850575214E-3</c:v>
                </c:pt>
                <c:pt idx="2">
                  <c:v>1.2657552857165523E-3</c:v>
                </c:pt>
                <c:pt idx="3">
                  <c:v>1.504265069741864E-3</c:v>
                </c:pt>
                <c:pt idx="4">
                  <c:v>1.781163502683207E-3</c:v>
                </c:pt>
                <c:pt idx="5">
                  <c:v>2.10129970443004E-3</c:v>
                </c:pt>
                <c:pt idx="6">
                  <c:v>2.4698865583042211E-3</c:v>
                </c:pt>
                <c:pt idx="7">
                  <c:v>2.8924829595268356E-3</c:v>
                </c:pt>
                <c:pt idx="8">
                  <c:v>3.3749660373244461E-3</c:v>
                </c:pt>
                <c:pt idx="9">
                  <c:v>3.923492257149476E-3</c:v>
                </c:pt>
                <c:pt idx="10">
                  <c:v>4.5444464290190804E-3</c:v>
                </c:pt>
                <c:pt idx="11">
                  <c:v>5.2443778187418926E-3</c:v>
                </c:pt>
                <c:pt idx="12">
                  <c:v>6.0299227833601225E-3</c:v>
                </c:pt>
                <c:pt idx="13">
                  <c:v>6.9077136313460998E-3</c:v>
                </c:pt>
                <c:pt idx="14">
                  <c:v>7.8842737408056449E-3</c:v>
                </c:pt>
                <c:pt idx="15">
                  <c:v>8.9658993517185322E-3</c:v>
                </c:pt>
                <c:pt idx="16">
                  <c:v>1.0158528875160791E-2</c:v>
                </c:pt>
                <c:pt idx="17">
                  <c:v>1.1467601024962564E-2</c:v>
                </c:pt>
                <c:pt idx="18">
                  <c:v>1.2897903564186535E-2</c:v>
                </c:pt>
                <c:pt idx="19">
                  <c:v>1.4453414956466518E-2</c:v>
                </c:pt>
                <c:pt idx="20">
                  <c:v>1.61371417046327E-2</c:v>
                </c:pt>
                <c:pt idx="21">
                  <c:v>1.795095462826482E-2</c:v>
                </c:pt>
                <c:pt idx="22">
                  <c:v>1.9895427758549699E-2</c:v>
                </c:pt>
                <c:pt idx="23">
                  <c:v>2.1969683893013979E-2</c:v>
                </c:pt>
                <c:pt idx="24">
                  <c:v>2.4171251134299736E-2</c:v>
                </c:pt>
                <c:pt idx="25">
                  <c:v>2.6495934916950733E-2</c:v>
                </c:pt>
                <c:pt idx="26">
                  <c:v>2.8937710086750456E-2</c:v>
                </c:pt>
                <c:pt idx="27">
                  <c:v>3.1488637523768674E-2</c:v>
                </c:pt>
                <c:pt idx="28">
                  <c:v>3.4138809581809544E-2</c:v>
                </c:pt>
                <c:pt idx="29">
                  <c:v>3.6876328246732225E-2</c:v>
                </c:pt>
                <c:pt idx="30">
                  <c:v>3.9687319392616972E-2</c:v>
                </c:pt>
                <c:pt idx="31">
                  <c:v>4.255598584216376E-2</c:v>
                </c:pt>
                <c:pt idx="32">
                  <c:v>4.5464701126272107E-2</c:v>
                </c:pt>
                <c:pt idx="33">
                  <c:v>4.8394144903828581E-2</c:v>
                </c:pt>
                <c:pt idx="34">
                  <c:v>5.1323479968648736E-2</c:v>
                </c:pt>
                <c:pt idx="35">
                  <c:v>5.4230569664095535E-2</c:v>
                </c:pt>
                <c:pt idx="36">
                  <c:v>5.7092233379680918E-2</c:v>
                </c:pt>
                <c:pt idx="37">
                  <c:v>5.9884536654219868E-2</c:v>
                </c:pt>
                <c:pt idx="38">
                  <c:v>6.2583111295583846E-2</c:v>
                </c:pt>
                <c:pt idx="39">
                  <c:v>6.5163499887537918E-2</c:v>
                </c:pt>
                <c:pt idx="40">
                  <c:v>6.7601518128723156E-2</c:v>
                </c:pt>
                <c:pt idx="41">
                  <c:v>6.9873627674530814E-2</c:v>
                </c:pt>
                <c:pt idx="42">
                  <c:v>7.1957311562524592E-2</c:v>
                </c:pt>
                <c:pt idx="43">
                  <c:v>7.3831443923939435E-2</c:v>
                </c:pt>
                <c:pt idx="44">
                  <c:v>7.5476645538598577E-2</c:v>
                </c:pt>
                <c:pt idx="45">
                  <c:v>7.687561689145174E-2</c:v>
                </c:pt>
                <c:pt idx="46">
                  <c:v>7.8013440740257317E-2</c:v>
                </c:pt>
                <c:pt idx="47">
                  <c:v>7.8877846800983739E-2</c:v>
                </c:pt>
                <c:pt idx="48">
                  <c:v>7.9459431986348347E-2</c:v>
                </c:pt>
                <c:pt idx="49">
                  <c:v>7.9751830670748342E-2</c:v>
                </c:pt>
                <c:pt idx="50">
                  <c:v>7.9751830670748355E-2</c:v>
                </c:pt>
                <c:pt idx="51">
                  <c:v>7.9459431986348361E-2</c:v>
                </c:pt>
                <c:pt idx="52">
                  <c:v>7.8877846800983795E-2</c:v>
                </c:pt>
                <c:pt idx="53">
                  <c:v>7.8013440740257387E-2</c:v>
                </c:pt>
                <c:pt idx="54">
                  <c:v>7.6875616891451837E-2</c:v>
                </c:pt>
                <c:pt idx="55">
                  <c:v>7.5476645538598688E-2</c:v>
                </c:pt>
                <c:pt idx="56">
                  <c:v>7.3831443923939546E-2</c:v>
                </c:pt>
                <c:pt idx="57">
                  <c:v>7.1957311562524731E-2</c:v>
                </c:pt>
                <c:pt idx="58">
                  <c:v>6.987362767453098E-2</c:v>
                </c:pt>
                <c:pt idx="59">
                  <c:v>6.7601518128723309E-2</c:v>
                </c:pt>
                <c:pt idx="60">
                  <c:v>6.5163499887538126E-2</c:v>
                </c:pt>
                <c:pt idx="61">
                  <c:v>6.258311129558404E-2</c:v>
                </c:pt>
                <c:pt idx="62">
                  <c:v>5.9884536654220062E-2</c:v>
                </c:pt>
                <c:pt idx="63">
                  <c:v>5.7092233379681105E-2</c:v>
                </c:pt>
                <c:pt idx="64">
                  <c:v>5.4230569664095757E-2</c:v>
                </c:pt>
                <c:pt idx="65">
                  <c:v>5.1323479968648937E-2</c:v>
                </c:pt>
                <c:pt idx="66">
                  <c:v>4.8394144903828817E-2</c:v>
                </c:pt>
                <c:pt idx="67">
                  <c:v>4.5464701126272301E-2</c:v>
                </c:pt>
                <c:pt idx="68">
                  <c:v>4.2555985842163982E-2</c:v>
                </c:pt>
                <c:pt idx="69">
                  <c:v>3.9687319392617167E-2</c:v>
                </c:pt>
                <c:pt idx="70">
                  <c:v>3.687632824673244E-2</c:v>
                </c:pt>
                <c:pt idx="71">
                  <c:v>3.4138809581809731E-2</c:v>
                </c:pt>
                <c:pt idx="72">
                  <c:v>3.1488637523768875E-2</c:v>
                </c:pt>
                <c:pt idx="73">
                  <c:v>2.8937710086750629E-2</c:v>
                </c:pt>
                <c:pt idx="74">
                  <c:v>2.649593491695091E-2</c:v>
                </c:pt>
                <c:pt idx="75">
                  <c:v>2.4171251134299892E-2</c:v>
                </c:pt>
                <c:pt idx="76">
                  <c:v>2.1969683893014146E-2</c:v>
                </c:pt>
                <c:pt idx="77">
                  <c:v>1.9895427758549841E-2</c:v>
                </c:pt>
                <c:pt idx="78">
                  <c:v>1.7950954628264966E-2</c:v>
                </c:pt>
                <c:pt idx="79">
                  <c:v>1.6137141704632822E-2</c:v>
                </c:pt>
                <c:pt idx="80">
                  <c:v>1.4453414956466641E-2</c:v>
                </c:pt>
                <c:pt idx="81">
                  <c:v>1.2897903564186641E-2</c:v>
                </c:pt>
                <c:pt idx="82">
                  <c:v>1.146760102496267E-2</c:v>
                </c:pt>
                <c:pt idx="83">
                  <c:v>1.0158528875160888E-2</c:v>
                </c:pt>
                <c:pt idx="84">
                  <c:v>8.965899351718612E-3</c:v>
                </c:pt>
                <c:pt idx="85">
                  <c:v>7.8842737408057213E-3</c:v>
                </c:pt>
                <c:pt idx="86">
                  <c:v>6.90771363134617E-3</c:v>
                </c:pt>
                <c:pt idx="87">
                  <c:v>6.0299227833601841E-3</c:v>
                </c:pt>
                <c:pt idx="88">
                  <c:v>5.2443778187419446E-3</c:v>
                </c:pt>
                <c:pt idx="89">
                  <c:v>4.544446429019129E-3</c:v>
                </c:pt>
                <c:pt idx="90">
                  <c:v>3.9234922571495193E-3</c:v>
                </c:pt>
                <c:pt idx="91">
                  <c:v>3.3749660373244834E-3</c:v>
                </c:pt>
                <c:pt idx="92">
                  <c:v>2.8924829595268651E-3</c:v>
                </c:pt>
                <c:pt idx="93">
                  <c:v>2.4698865583042528E-3</c:v>
                </c:pt>
                <c:pt idx="94">
                  <c:v>2.1012997044300647E-3</c:v>
                </c:pt>
                <c:pt idx="95">
                  <c:v>1.7811635026832291E-3</c:v>
                </c:pt>
                <c:pt idx="96">
                  <c:v>1.5042650697418868E-3</c:v>
                </c:pt>
                <c:pt idx="97">
                  <c:v>1.2657552857165658E-3</c:v>
                </c:pt>
                <c:pt idx="98">
                  <c:v>1.0611576850575346E-3</c:v>
                </c:pt>
                <c:pt idx="99">
                  <c:v>8.8636968238761334E-4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21-4777-BCDC-B257EF82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721840"/>
        <c:axId val="531722232"/>
      </c:scatterChart>
      <c:valAx>
        <c:axId val="53172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14478589009056"/>
              <c:y val="0.89576684021989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722232"/>
        <c:crosses val="autoZero"/>
        <c:crossBetween val="midCat"/>
      </c:valAx>
      <c:valAx>
        <c:axId val="53172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7218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CB-403F-A0BE-783CC76ED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723016"/>
        <c:axId val="531723408"/>
      </c:scatterChart>
      <c:valAx>
        <c:axId val="53172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531723408"/>
        <c:crosses val="autoZero"/>
        <c:crossBetween val="midCat"/>
      </c:valAx>
      <c:valAx>
        <c:axId val="53172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5317230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5254858706862"/>
          <c:y val="3.58306188925081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829071001291E-2"/>
          <c:y val="0.15635204020771867"/>
          <c:w val="0.94358066290417419"/>
          <c:h val="0.726385520131693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'Normal dist'!$F$5:$F$104</c:f>
              <c:numCache>
                <c:formatCode>General</c:formatCode>
                <c:ptCount val="100"/>
                <c:pt idx="0">
                  <c:v>-3</c:v>
                </c:pt>
                <c:pt idx="1">
                  <c:v>-2.9393939393939394</c:v>
                </c:pt>
                <c:pt idx="2">
                  <c:v>-2.8787878787878789</c:v>
                </c:pt>
                <c:pt idx="3">
                  <c:v>-2.8181818181818183</c:v>
                </c:pt>
                <c:pt idx="4">
                  <c:v>-2.7575757575757578</c:v>
                </c:pt>
                <c:pt idx="5">
                  <c:v>-2.6969696969696972</c:v>
                </c:pt>
                <c:pt idx="6">
                  <c:v>-2.6363636363636367</c:v>
                </c:pt>
                <c:pt idx="7">
                  <c:v>-2.5757575757575761</c:v>
                </c:pt>
                <c:pt idx="8">
                  <c:v>-2.5151515151515156</c:v>
                </c:pt>
                <c:pt idx="9">
                  <c:v>-2.454545454545455</c:v>
                </c:pt>
                <c:pt idx="10">
                  <c:v>-2.3939393939393945</c:v>
                </c:pt>
                <c:pt idx="11">
                  <c:v>-2.3333333333333339</c:v>
                </c:pt>
                <c:pt idx="12">
                  <c:v>-2.2727272727272734</c:v>
                </c:pt>
                <c:pt idx="13">
                  <c:v>-2.2121212121212128</c:v>
                </c:pt>
                <c:pt idx="14">
                  <c:v>-2.1515151515151523</c:v>
                </c:pt>
                <c:pt idx="15">
                  <c:v>-2.0909090909090917</c:v>
                </c:pt>
                <c:pt idx="16">
                  <c:v>-2.0303030303030312</c:v>
                </c:pt>
                <c:pt idx="17">
                  <c:v>-1.9696969696969706</c:v>
                </c:pt>
                <c:pt idx="18">
                  <c:v>-1.9090909090909101</c:v>
                </c:pt>
                <c:pt idx="19">
                  <c:v>-1.8484848484848495</c:v>
                </c:pt>
                <c:pt idx="20">
                  <c:v>-1.787878787878789</c:v>
                </c:pt>
                <c:pt idx="21">
                  <c:v>-1.7272727272727284</c:v>
                </c:pt>
                <c:pt idx="22">
                  <c:v>-1.6666666666666679</c:v>
                </c:pt>
                <c:pt idx="23">
                  <c:v>-1.6060606060606073</c:v>
                </c:pt>
                <c:pt idx="24">
                  <c:v>-1.5454545454545467</c:v>
                </c:pt>
                <c:pt idx="25">
                  <c:v>-1.4848484848484862</c:v>
                </c:pt>
                <c:pt idx="26">
                  <c:v>-1.4242424242424256</c:v>
                </c:pt>
                <c:pt idx="27">
                  <c:v>-1.3636363636363651</c:v>
                </c:pt>
                <c:pt idx="28">
                  <c:v>-1.3030303030303045</c:v>
                </c:pt>
                <c:pt idx="29">
                  <c:v>-1.242424242424244</c:v>
                </c:pt>
                <c:pt idx="30">
                  <c:v>-1.1818181818181834</c:v>
                </c:pt>
                <c:pt idx="31">
                  <c:v>-1.1212121212121229</c:v>
                </c:pt>
                <c:pt idx="32">
                  <c:v>-1.0606060606060623</c:v>
                </c:pt>
                <c:pt idx="33">
                  <c:v>-1.0000000000000018</c:v>
                </c:pt>
                <c:pt idx="34">
                  <c:v>-0.93939393939394122</c:v>
                </c:pt>
                <c:pt idx="35">
                  <c:v>-0.87878787878788067</c:v>
                </c:pt>
                <c:pt idx="36">
                  <c:v>-0.81818181818182012</c:v>
                </c:pt>
                <c:pt idx="37">
                  <c:v>-0.75757575757575957</c:v>
                </c:pt>
                <c:pt idx="38">
                  <c:v>-0.69696969696969902</c:v>
                </c:pt>
                <c:pt idx="39">
                  <c:v>-0.63636363636363846</c:v>
                </c:pt>
                <c:pt idx="40">
                  <c:v>-0.57575757575757791</c:v>
                </c:pt>
                <c:pt idx="41">
                  <c:v>-0.51515151515151736</c:v>
                </c:pt>
                <c:pt idx="42">
                  <c:v>-0.45454545454545675</c:v>
                </c:pt>
                <c:pt idx="43">
                  <c:v>-0.39393939393939614</c:v>
                </c:pt>
                <c:pt idx="44">
                  <c:v>-0.33333333333333554</c:v>
                </c:pt>
                <c:pt idx="45">
                  <c:v>-0.27272727272727493</c:v>
                </c:pt>
                <c:pt idx="46">
                  <c:v>-0.21212121212121432</c:v>
                </c:pt>
                <c:pt idx="47">
                  <c:v>-0.15151515151515371</c:v>
                </c:pt>
                <c:pt idx="48">
                  <c:v>-9.0909090909093104E-2</c:v>
                </c:pt>
                <c:pt idx="49">
                  <c:v>-3.0303030303032497E-2</c:v>
                </c:pt>
                <c:pt idx="50">
                  <c:v>3.0303030303028111E-2</c:v>
                </c:pt>
                <c:pt idx="51">
                  <c:v>9.0909090909088719E-2</c:v>
                </c:pt>
                <c:pt idx="52">
                  <c:v>0.15151515151514933</c:v>
                </c:pt>
                <c:pt idx="53">
                  <c:v>0.21212121212120993</c:v>
                </c:pt>
                <c:pt idx="54">
                  <c:v>0.27272727272727054</c:v>
                </c:pt>
                <c:pt idx="55">
                  <c:v>0.33333333333333115</c:v>
                </c:pt>
                <c:pt idx="56">
                  <c:v>0.39393939393939176</c:v>
                </c:pt>
                <c:pt idx="57">
                  <c:v>0.45454545454545237</c:v>
                </c:pt>
                <c:pt idx="58">
                  <c:v>0.51515151515151292</c:v>
                </c:pt>
                <c:pt idx="59">
                  <c:v>0.57575757575757347</c:v>
                </c:pt>
                <c:pt idx="60">
                  <c:v>0.63636363636363402</c:v>
                </c:pt>
                <c:pt idx="61">
                  <c:v>0.69696969696969457</c:v>
                </c:pt>
                <c:pt idx="62">
                  <c:v>0.75757575757575513</c:v>
                </c:pt>
                <c:pt idx="63">
                  <c:v>0.81818181818181568</c:v>
                </c:pt>
                <c:pt idx="64">
                  <c:v>0.87878787878787623</c:v>
                </c:pt>
                <c:pt idx="65">
                  <c:v>0.93939393939393678</c:v>
                </c:pt>
                <c:pt idx="66">
                  <c:v>0.99999999999999734</c:v>
                </c:pt>
                <c:pt idx="67">
                  <c:v>1.0606060606060579</c:v>
                </c:pt>
                <c:pt idx="68">
                  <c:v>1.1212121212121184</c:v>
                </c:pt>
                <c:pt idx="69">
                  <c:v>1.181818181818179</c:v>
                </c:pt>
                <c:pt idx="70">
                  <c:v>1.2424242424242395</c:v>
                </c:pt>
                <c:pt idx="71">
                  <c:v>1.3030303030303001</c:v>
                </c:pt>
                <c:pt idx="72">
                  <c:v>1.3636363636363606</c:v>
                </c:pt>
                <c:pt idx="73">
                  <c:v>1.4242424242424212</c:v>
                </c:pt>
                <c:pt idx="74">
                  <c:v>1.4848484848484818</c:v>
                </c:pt>
                <c:pt idx="75">
                  <c:v>1.5454545454545423</c:v>
                </c:pt>
                <c:pt idx="76">
                  <c:v>1.6060606060606029</c:v>
                </c:pt>
                <c:pt idx="77">
                  <c:v>1.6666666666666634</c:v>
                </c:pt>
                <c:pt idx="78">
                  <c:v>1.727272727272724</c:v>
                </c:pt>
                <c:pt idx="79">
                  <c:v>1.7878787878787845</c:v>
                </c:pt>
                <c:pt idx="80">
                  <c:v>1.8484848484848451</c:v>
                </c:pt>
                <c:pt idx="81">
                  <c:v>1.9090909090909056</c:v>
                </c:pt>
                <c:pt idx="82">
                  <c:v>1.9696969696969662</c:v>
                </c:pt>
                <c:pt idx="83">
                  <c:v>2.0303030303030267</c:v>
                </c:pt>
                <c:pt idx="84">
                  <c:v>2.0909090909090873</c:v>
                </c:pt>
                <c:pt idx="85">
                  <c:v>2.1515151515151478</c:v>
                </c:pt>
                <c:pt idx="86">
                  <c:v>2.2121212121212084</c:v>
                </c:pt>
                <c:pt idx="87">
                  <c:v>2.2727272727272689</c:v>
                </c:pt>
                <c:pt idx="88">
                  <c:v>2.3333333333333295</c:v>
                </c:pt>
                <c:pt idx="89">
                  <c:v>2.39393939393939</c:v>
                </c:pt>
                <c:pt idx="90">
                  <c:v>2.4545454545454506</c:v>
                </c:pt>
                <c:pt idx="91">
                  <c:v>2.5151515151515111</c:v>
                </c:pt>
                <c:pt idx="92">
                  <c:v>2.5757575757575717</c:v>
                </c:pt>
                <c:pt idx="93">
                  <c:v>2.6363636363636322</c:v>
                </c:pt>
                <c:pt idx="94">
                  <c:v>2.6969696969696928</c:v>
                </c:pt>
                <c:pt idx="95">
                  <c:v>2.7575757575757534</c:v>
                </c:pt>
                <c:pt idx="96">
                  <c:v>2.8181818181818139</c:v>
                </c:pt>
                <c:pt idx="97">
                  <c:v>2.8787878787878745</c:v>
                </c:pt>
                <c:pt idx="98">
                  <c:v>2.939393939393935</c:v>
                </c:pt>
                <c:pt idx="99">
                  <c:v>2.9999999999999956</c:v>
                </c:pt>
              </c:numCache>
            </c:numRef>
          </c:xVal>
          <c:yVal>
            <c:numRef>
              <c:f>'Normal dist'!$H$5:$H$104</c:f>
              <c:numCache>
                <c:formatCode>General</c:formatCode>
                <c:ptCount val="100"/>
                <c:pt idx="0">
                  <c:v>8.8636968238760153E-4</c:v>
                </c:pt>
                <c:pt idx="1">
                  <c:v>1.0611576850575214E-3</c:v>
                </c:pt>
                <c:pt idx="2">
                  <c:v>1.2657552857165523E-3</c:v>
                </c:pt>
                <c:pt idx="3">
                  <c:v>1.504265069741864E-3</c:v>
                </c:pt>
                <c:pt idx="4">
                  <c:v>1.781163502683207E-3</c:v>
                </c:pt>
                <c:pt idx="5">
                  <c:v>2.10129970443004E-3</c:v>
                </c:pt>
                <c:pt idx="6">
                  <c:v>2.4698865583042211E-3</c:v>
                </c:pt>
                <c:pt idx="7">
                  <c:v>2.8924829595268356E-3</c:v>
                </c:pt>
                <c:pt idx="8">
                  <c:v>3.3749660373244461E-3</c:v>
                </c:pt>
                <c:pt idx="9">
                  <c:v>3.923492257149476E-3</c:v>
                </c:pt>
                <c:pt idx="10">
                  <c:v>4.5444464290190804E-3</c:v>
                </c:pt>
                <c:pt idx="11">
                  <c:v>5.2443778187418926E-3</c:v>
                </c:pt>
                <c:pt idx="12">
                  <c:v>6.0299227833601225E-3</c:v>
                </c:pt>
                <c:pt idx="13">
                  <c:v>6.9077136313460998E-3</c:v>
                </c:pt>
                <c:pt idx="14">
                  <c:v>7.8842737408056449E-3</c:v>
                </c:pt>
                <c:pt idx="15">
                  <c:v>8.9658993517185322E-3</c:v>
                </c:pt>
                <c:pt idx="16">
                  <c:v>1.0158528875160791E-2</c:v>
                </c:pt>
                <c:pt idx="17">
                  <c:v>1.1467601024962564E-2</c:v>
                </c:pt>
                <c:pt idx="18">
                  <c:v>1.2897903564186535E-2</c:v>
                </c:pt>
                <c:pt idx="19">
                  <c:v>1.4453414956466518E-2</c:v>
                </c:pt>
                <c:pt idx="20">
                  <c:v>1.61371417046327E-2</c:v>
                </c:pt>
                <c:pt idx="21">
                  <c:v>1.795095462826482E-2</c:v>
                </c:pt>
                <c:pt idx="22">
                  <c:v>1.9895427758549699E-2</c:v>
                </c:pt>
                <c:pt idx="23">
                  <c:v>2.1969683893013979E-2</c:v>
                </c:pt>
                <c:pt idx="24">
                  <c:v>2.4171251134299736E-2</c:v>
                </c:pt>
                <c:pt idx="25">
                  <c:v>2.6495934916950733E-2</c:v>
                </c:pt>
                <c:pt idx="26">
                  <c:v>2.8937710086750456E-2</c:v>
                </c:pt>
                <c:pt idx="27">
                  <c:v>3.1488637523768674E-2</c:v>
                </c:pt>
                <c:pt idx="28">
                  <c:v>3.4138809581809544E-2</c:v>
                </c:pt>
                <c:pt idx="29">
                  <c:v>3.6876328246732225E-2</c:v>
                </c:pt>
                <c:pt idx="30">
                  <c:v>3.9687319392616972E-2</c:v>
                </c:pt>
                <c:pt idx="31">
                  <c:v>4.255598584216376E-2</c:v>
                </c:pt>
                <c:pt idx="32">
                  <c:v>4.5464701126272107E-2</c:v>
                </c:pt>
                <c:pt idx="33">
                  <c:v>4.8394144903828581E-2</c:v>
                </c:pt>
                <c:pt idx="34">
                  <c:v>5.1323479968648736E-2</c:v>
                </c:pt>
                <c:pt idx="35">
                  <c:v>5.4230569664095535E-2</c:v>
                </c:pt>
                <c:pt idx="36">
                  <c:v>5.7092233379680918E-2</c:v>
                </c:pt>
                <c:pt idx="37">
                  <c:v>5.9884536654219868E-2</c:v>
                </c:pt>
                <c:pt idx="38">
                  <c:v>6.2583111295583846E-2</c:v>
                </c:pt>
                <c:pt idx="39">
                  <c:v>6.5163499887537918E-2</c:v>
                </c:pt>
                <c:pt idx="40">
                  <c:v>6.7601518128723156E-2</c:v>
                </c:pt>
                <c:pt idx="41">
                  <c:v>6.9873627674530814E-2</c:v>
                </c:pt>
                <c:pt idx="42">
                  <c:v>7.1957311562524592E-2</c:v>
                </c:pt>
                <c:pt idx="43">
                  <c:v>7.3831443923939435E-2</c:v>
                </c:pt>
                <c:pt idx="44">
                  <c:v>7.5476645538598577E-2</c:v>
                </c:pt>
                <c:pt idx="45">
                  <c:v>7.687561689145174E-2</c:v>
                </c:pt>
                <c:pt idx="46">
                  <c:v>7.8013440740257317E-2</c:v>
                </c:pt>
                <c:pt idx="47">
                  <c:v>7.8877846800983739E-2</c:v>
                </c:pt>
                <c:pt idx="48">
                  <c:v>7.9459431986348347E-2</c:v>
                </c:pt>
                <c:pt idx="49">
                  <c:v>7.9751830670748342E-2</c:v>
                </c:pt>
                <c:pt idx="50">
                  <c:v>7.9751830670748355E-2</c:v>
                </c:pt>
                <c:pt idx="51">
                  <c:v>7.9459431986348361E-2</c:v>
                </c:pt>
                <c:pt idx="52">
                  <c:v>7.8877846800983795E-2</c:v>
                </c:pt>
                <c:pt idx="53">
                  <c:v>7.8013440740257387E-2</c:v>
                </c:pt>
                <c:pt idx="54">
                  <c:v>7.6875616891451837E-2</c:v>
                </c:pt>
                <c:pt idx="55">
                  <c:v>7.5476645538598688E-2</c:v>
                </c:pt>
                <c:pt idx="56">
                  <c:v>7.3831443923939546E-2</c:v>
                </c:pt>
                <c:pt idx="57">
                  <c:v>7.1957311562524731E-2</c:v>
                </c:pt>
                <c:pt idx="58">
                  <c:v>6.987362767453098E-2</c:v>
                </c:pt>
                <c:pt idx="59">
                  <c:v>6.7601518128723309E-2</c:v>
                </c:pt>
                <c:pt idx="60">
                  <c:v>6.5163499887538126E-2</c:v>
                </c:pt>
                <c:pt idx="61">
                  <c:v>6.258311129558404E-2</c:v>
                </c:pt>
                <c:pt idx="62">
                  <c:v>5.9884536654220062E-2</c:v>
                </c:pt>
                <c:pt idx="63">
                  <c:v>5.7092233379681105E-2</c:v>
                </c:pt>
                <c:pt idx="64">
                  <c:v>5.4230569664095757E-2</c:v>
                </c:pt>
                <c:pt idx="65">
                  <c:v>5.1323479968648937E-2</c:v>
                </c:pt>
                <c:pt idx="66">
                  <c:v>4.8394144903828817E-2</c:v>
                </c:pt>
                <c:pt idx="67">
                  <c:v>4.5464701126272301E-2</c:v>
                </c:pt>
                <c:pt idx="68">
                  <c:v>4.2555985842163982E-2</c:v>
                </c:pt>
                <c:pt idx="69">
                  <c:v>3.9687319392617167E-2</c:v>
                </c:pt>
                <c:pt idx="70">
                  <c:v>3.687632824673244E-2</c:v>
                </c:pt>
                <c:pt idx="71">
                  <c:v>3.4138809581809731E-2</c:v>
                </c:pt>
                <c:pt idx="72">
                  <c:v>3.1488637523768875E-2</c:v>
                </c:pt>
                <c:pt idx="73">
                  <c:v>2.8937710086750629E-2</c:v>
                </c:pt>
                <c:pt idx="74">
                  <c:v>2.649593491695091E-2</c:v>
                </c:pt>
                <c:pt idx="75">
                  <c:v>2.4171251134299892E-2</c:v>
                </c:pt>
                <c:pt idx="76">
                  <c:v>2.1969683893014146E-2</c:v>
                </c:pt>
                <c:pt idx="77">
                  <c:v>1.9895427758549841E-2</c:v>
                </c:pt>
                <c:pt idx="78">
                  <c:v>1.7950954628264966E-2</c:v>
                </c:pt>
                <c:pt idx="79">
                  <c:v>1.6137141704632822E-2</c:v>
                </c:pt>
                <c:pt idx="80">
                  <c:v>1.4453414956466641E-2</c:v>
                </c:pt>
                <c:pt idx="81">
                  <c:v>1.2897903564186641E-2</c:v>
                </c:pt>
                <c:pt idx="82">
                  <c:v>1.146760102496267E-2</c:v>
                </c:pt>
                <c:pt idx="83">
                  <c:v>1.0158528875160888E-2</c:v>
                </c:pt>
                <c:pt idx="84">
                  <c:v>8.965899351718612E-3</c:v>
                </c:pt>
                <c:pt idx="85">
                  <c:v>7.8842737408057213E-3</c:v>
                </c:pt>
                <c:pt idx="86">
                  <c:v>6.90771363134617E-3</c:v>
                </c:pt>
                <c:pt idx="87">
                  <c:v>6.0299227833601841E-3</c:v>
                </c:pt>
                <c:pt idx="88">
                  <c:v>5.2443778187419446E-3</c:v>
                </c:pt>
                <c:pt idx="89">
                  <c:v>4.544446429019129E-3</c:v>
                </c:pt>
                <c:pt idx="90">
                  <c:v>3.9234922571495193E-3</c:v>
                </c:pt>
                <c:pt idx="91">
                  <c:v>3.3749660373244834E-3</c:v>
                </c:pt>
                <c:pt idx="92">
                  <c:v>2.8924829595268651E-3</c:v>
                </c:pt>
                <c:pt idx="93">
                  <c:v>2.4698865583042528E-3</c:v>
                </c:pt>
                <c:pt idx="94">
                  <c:v>2.1012997044300647E-3</c:v>
                </c:pt>
                <c:pt idx="95">
                  <c:v>1.7811635026832291E-3</c:v>
                </c:pt>
                <c:pt idx="96">
                  <c:v>1.5042650697418868E-3</c:v>
                </c:pt>
                <c:pt idx="97">
                  <c:v>1.2657552857165658E-3</c:v>
                </c:pt>
                <c:pt idx="98">
                  <c:v>1.0611576850575346E-3</c:v>
                </c:pt>
                <c:pt idx="99">
                  <c:v>8.8636968238761334E-4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92-4943-88F9-F64D1F24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724192"/>
        <c:axId val="531724584"/>
      </c:scatterChart>
      <c:valAx>
        <c:axId val="53172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14478589009056"/>
              <c:y val="0.89576684021989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724584"/>
        <c:crosses val="autoZero"/>
        <c:crossBetween val="midCat"/>
      </c:valAx>
      <c:valAx>
        <c:axId val="531724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172419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4</xdr:row>
      <xdr:rowOff>9525</xdr:rowOff>
    </xdr:from>
    <xdr:to>
      <xdr:col>16</xdr:col>
      <xdr:colOff>590550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27</xdr:row>
      <xdr:rowOff>142875</xdr:rowOff>
    </xdr:from>
    <xdr:to>
      <xdr:col>17</xdr:col>
      <xdr:colOff>28575</xdr:colOff>
      <xdr:row>45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590550</xdr:colOff>
      <xdr:row>44</xdr:row>
      <xdr:rowOff>47625</xdr:rowOff>
    </xdr:from>
    <xdr:to>
      <xdr:col>13</xdr:col>
      <xdr:colOff>228600</xdr:colOff>
      <xdr:row>45</xdr:row>
      <xdr:rowOff>85725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267700" y="8429625"/>
          <a:ext cx="24765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85725</xdr:rowOff>
        </xdr:from>
        <xdr:to>
          <xdr:col>3</xdr:col>
          <xdr:colOff>390525</xdr:colOff>
          <xdr:row>14</xdr:row>
          <xdr:rowOff>47625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00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180975</xdr:rowOff>
    </xdr:from>
    <xdr:to>
      <xdr:col>18</xdr:col>
      <xdr:colOff>571500</xdr:colOff>
      <xdr:row>24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85725</xdr:rowOff>
    </xdr:from>
    <xdr:to>
      <xdr:col>6</xdr:col>
      <xdr:colOff>0</xdr:colOff>
      <xdr:row>19</xdr:row>
      <xdr:rowOff>95250</xdr:rowOff>
    </xdr:to>
    <xdr:sp macro="" textlink="">
      <xdr:nvSpPr>
        <xdr:cNvPr id="2" name="Drawing 6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3657600" y="3000375"/>
          <a:ext cx="0" cy="17145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0 w 16384"/>
            <a:gd name="T5" fmla="*/ 2147483647 h 16384"/>
            <a:gd name="T6" fmla="*/ 0 w 16384"/>
            <a:gd name="T7" fmla="*/ 2147483647 h 16384"/>
            <a:gd name="T8" fmla="*/ 0 w 16384"/>
            <a:gd name="T9" fmla="*/ 2147483647 h 16384"/>
            <a:gd name="T10" fmla="*/ 0 w 16384"/>
            <a:gd name="T11" fmla="*/ 2147483647 h 16384"/>
            <a:gd name="T12" fmla="*/ 0 w 16384"/>
            <a:gd name="T13" fmla="*/ 2147483647 h 16384"/>
            <a:gd name="T14" fmla="*/ 0 w 16384"/>
            <a:gd name="T15" fmla="*/ 2147483647 h 16384"/>
            <a:gd name="T16" fmla="*/ 0 w 16384"/>
            <a:gd name="T17" fmla="*/ 2147483647 h 16384"/>
            <a:gd name="T18" fmla="*/ 0 w 16384"/>
            <a:gd name="T19" fmla="*/ 2147483647 h 16384"/>
            <a:gd name="T20" fmla="*/ 0 w 16384"/>
            <a:gd name="T21" fmla="*/ 2147483647 h 16384"/>
            <a:gd name="T22" fmla="*/ 0 w 16384"/>
            <a:gd name="T23" fmla="*/ 2147483647 h 16384"/>
            <a:gd name="T24" fmla="*/ 0 w 16384"/>
            <a:gd name="T25" fmla="*/ 2147483647 h 16384"/>
            <a:gd name="T26" fmla="*/ 0 w 16384"/>
            <a:gd name="T27" fmla="*/ 2147483647 h 16384"/>
            <a:gd name="T28" fmla="*/ 0 w 16384"/>
            <a:gd name="T29" fmla="*/ 2147483647 h 16384"/>
            <a:gd name="T30" fmla="*/ 0 w 16384"/>
            <a:gd name="T31" fmla="*/ 2147483647 h 16384"/>
            <a:gd name="T32" fmla="*/ 0 w 16384"/>
            <a:gd name="T33" fmla="*/ 2147483647 h 16384"/>
            <a:gd name="T34" fmla="*/ 0 w 16384"/>
            <a:gd name="T35" fmla="*/ 2147483647 h 16384"/>
            <a:gd name="T36" fmla="*/ 0 w 16384"/>
            <a:gd name="T37" fmla="*/ 0 h 16384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16384"/>
            <a:gd name="T58" fmla="*/ 0 h 16384"/>
            <a:gd name="T59" fmla="*/ 0 w 16384"/>
            <a:gd name="T60" fmla="*/ 16384 h 16384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16384" h="16384">
              <a:moveTo>
                <a:pt x="13863" y="0"/>
              </a:moveTo>
              <a:lnTo>
                <a:pt x="12603" y="2731"/>
              </a:lnTo>
              <a:lnTo>
                <a:pt x="11973" y="5461"/>
              </a:lnTo>
              <a:lnTo>
                <a:pt x="10082" y="8192"/>
              </a:lnTo>
              <a:lnTo>
                <a:pt x="8192" y="9102"/>
              </a:lnTo>
              <a:lnTo>
                <a:pt x="5671" y="10012"/>
              </a:lnTo>
              <a:lnTo>
                <a:pt x="3781" y="10923"/>
              </a:lnTo>
              <a:lnTo>
                <a:pt x="1890" y="10923"/>
              </a:lnTo>
              <a:lnTo>
                <a:pt x="0" y="11833"/>
              </a:lnTo>
              <a:lnTo>
                <a:pt x="0" y="14564"/>
              </a:lnTo>
              <a:lnTo>
                <a:pt x="1890" y="14564"/>
              </a:lnTo>
              <a:lnTo>
                <a:pt x="6932" y="15474"/>
              </a:lnTo>
              <a:lnTo>
                <a:pt x="9452" y="15474"/>
              </a:lnTo>
              <a:lnTo>
                <a:pt x="11973" y="16384"/>
              </a:lnTo>
              <a:lnTo>
                <a:pt x="13863" y="15474"/>
              </a:lnTo>
              <a:lnTo>
                <a:pt x="15754" y="13653"/>
              </a:lnTo>
              <a:lnTo>
                <a:pt x="16384" y="10923"/>
              </a:lnTo>
              <a:lnTo>
                <a:pt x="16384" y="5461"/>
              </a:lnTo>
              <a:lnTo>
                <a:pt x="13863" y="0"/>
              </a:lnTo>
            </a:path>
          </a:pathLst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666750</xdr:colOff>
      <xdr:row>4</xdr:row>
      <xdr:rowOff>28575</xdr:rowOff>
    </xdr:from>
    <xdr:to>
      <xdr:col>6</xdr:col>
      <xdr:colOff>0</xdr:colOff>
      <xdr:row>21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</xdr:row>
      <xdr:rowOff>95250</xdr:rowOff>
    </xdr:from>
    <xdr:to>
      <xdr:col>6</xdr:col>
      <xdr:colOff>0</xdr:colOff>
      <xdr:row>21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657600" y="3171825"/>
          <a:ext cx="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X</a:t>
          </a:r>
        </a:p>
      </xdr:txBody>
    </xdr:sp>
    <xdr:clientData/>
  </xdr:twoCellAnchor>
  <xdr:twoCellAnchor>
    <xdr:from>
      <xdr:col>6</xdr:col>
      <xdr:colOff>0</xdr:colOff>
      <xdr:row>14</xdr:row>
      <xdr:rowOff>123825</xdr:rowOff>
    </xdr:from>
    <xdr:to>
      <xdr:col>6</xdr:col>
      <xdr:colOff>0</xdr:colOff>
      <xdr:row>16</xdr:row>
      <xdr:rowOff>28575</xdr:rowOff>
    </xdr:to>
    <xdr:sp macro="" textlink="">
      <xdr:nvSpPr>
        <xdr:cNvPr id="5" name="TextBox 3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657600" y="2390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Calibri"/>
            </a:rPr>
            <a:t>P(X=8) = 0.043495</a:t>
          </a:r>
        </a:p>
      </xdr:txBody>
    </xdr:sp>
    <xdr:clientData/>
  </xdr:twoCellAnchor>
  <xdr:twoCellAnchor>
    <xdr:from>
      <xdr:col>6</xdr:col>
      <xdr:colOff>0</xdr:colOff>
      <xdr:row>20</xdr:row>
      <xdr:rowOff>142875</xdr:rowOff>
    </xdr:from>
    <xdr:to>
      <xdr:col>6</xdr:col>
      <xdr:colOff>0</xdr:colOff>
      <xdr:row>22</xdr:row>
      <xdr:rowOff>47625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3657600" y="338137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0</xdr:colOff>
      <xdr:row>20</xdr:row>
      <xdr:rowOff>142875</xdr:rowOff>
    </xdr:from>
    <xdr:to>
      <xdr:col>6</xdr:col>
      <xdr:colOff>0</xdr:colOff>
      <xdr:row>22</xdr:row>
      <xdr:rowOff>47625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657600" y="338137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6</xdr:col>
      <xdr:colOff>0</xdr:colOff>
      <xdr:row>20</xdr:row>
      <xdr:rowOff>142875</xdr:rowOff>
    </xdr:from>
    <xdr:to>
      <xdr:col>6</xdr:col>
      <xdr:colOff>0</xdr:colOff>
      <xdr:row>22</xdr:row>
      <xdr:rowOff>47625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3657600" y="338137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6</xdr:col>
      <xdr:colOff>0</xdr:colOff>
      <xdr:row>20</xdr:row>
      <xdr:rowOff>152400</xdr:rowOff>
    </xdr:from>
    <xdr:to>
      <xdr:col>6</xdr:col>
      <xdr:colOff>0</xdr:colOff>
      <xdr:row>22</xdr:row>
      <xdr:rowOff>57150</xdr:rowOff>
    </xdr:to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3657600" y="3390900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0</xdr:colOff>
      <xdr:row>20</xdr:row>
      <xdr:rowOff>142875</xdr:rowOff>
    </xdr:from>
    <xdr:to>
      <xdr:col>6</xdr:col>
      <xdr:colOff>0</xdr:colOff>
      <xdr:row>22</xdr:row>
      <xdr:rowOff>47625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3657600" y="338137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6</xdr:col>
      <xdr:colOff>285750</xdr:colOff>
      <xdr:row>4</xdr:row>
      <xdr:rowOff>142875</xdr:rowOff>
    </xdr:from>
    <xdr:to>
      <xdr:col>14</xdr:col>
      <xdr:colOff>304800</xdr:colOff>
      <xdr:row>21</xdr:row>
      <xdr:rowOff>142875</xdr:rowOff>
    </xdr:to>
    <xdr:graphicFrame macro="">
      <xdr:nvGraphicFramePr>
        <xdr:cNvPr id="11" name="Chart 63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228600</xdr:colOff>
      <xdr:row>20</xdr:row>
      <xdr:rowOff>47625</xdr:rowOff>
    </xdr:from>
    <xdr:to>
      <xdr:col>10</xdr:col>
      <xdr:colOff>400050</xdr:colOff>
      <xdr:row>21</xdr:row>
      <xdr:rowOff>85725</xdr:rowOff>
    </xdr:to>
    <xdr:sp macro="" textlink="">
      <xdr:nvSpPr>
        <xdr:cNvPr id="12" name="Text Box 640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6324600" y="3286125"/>
          <a:ext cx="171450" cy="2000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5</a:t>
          </a:r>
        </a:p>
      </xdr:txBody>
    </xdr:sp>
    <xdr:clientData/>
  </xdr:twoCellAnchor>
  <xdr:twoCellAnchor>
    <xdr:from>
      <xdr:col>10</xdr:col>
      <xdr:colOff>457200</xdr:colOff>
      <xdr:row>20</xdr:row>
      <xdr:rowOff>66675</xdr:rowOff>
    </xdr:from>
    <xdr:to>
      <xdr:col>11</xdr:col>
      <xdr:colOff>19050</xdr:colOff>
      <xdr:row>21</xdr:row>
      <xdr:rowOff>104775</xdr:rowOff>
    </xdr:to>
    <xdr:sp macro="" textlink="">
      <xdr:nvSpPr>
        <xdr:cNvPr id="13" name="Text Box 64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6553200" y="3305175"/>
          <a:ext cx="171450" cy="2000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6</a:t>
          </a:r>
        </a:p>
      </xdr:txBody>
    </xdr:sp>
    <xdr:clientData/>
  </xdr:twoCellAnchor>
  <xdr:twoCellAnchor>
    <xdr:from>
      <xdr:col>11</xdr:col>
      <xdr:colOff>285750</xdr:colOff>
      <xdr:row>20</xdr:row>
      <xdr:rowOff>66675</xdr:rowOff>
    </xdr:from>
    <xdr:to>
      <xdr:col>11</xdr:col>
      <xdr:colOff>457200</xdr:colOff>
      <xdr:row>21</xdr:row>
      <xdr:rowOff>104775</xdr:rowOff>
    </xdr:to>
    <xdr:sp macro="" textlink="">
      <xdr:nvSpPr>
        <xdr:cNvPr id="14" name="Text Box 64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6991350" y="3305175"/>
          <a:ext cx="171450" cy="2000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8</a:t>
          </a:r>
        </a:p>
      </xdr:txBody>
    </xdr:sp>
    <xdr:clientData/>
  </xdr:twoCellAnchor>
  <xdr:twoCellAnchor>
    <xdr:from>
      <xdr:col>11</xdr:col>
      <xdr:colOff>57150</xdr:colOff>
      <xdr:row>20</xdr:row>
      <xdr:rowOff>66675</xdr:rowOff>
    </xdr:from>
    <xdr:to>
      <xdr:col>11</xdr:col>
      <xdr:colOff>228600</xdr:colOff>
      <xdr:row>21</xdr:row>
      <xdr:rowOff>104775</xdr:rowOff>
    </xdr:to>
    <xdr:sp macro="" textlink="">
      <xdr:nvSpPr>
        <xdr:cNvPr id="15" name="Text Box 64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6762750" y="3305175"/>
          <a:ext cx="171450" cy="2000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7</a:t>
          </a:r>
        </a:p>
      </xdr:txBody>
    </xdr:sp>
    <xdr:clientData/>
  </xdr:twoCellAnchor>
  <xdr:twoCellAnchor>
    <xdr:from>
      <xdr:col>11</xdr:col>
      <xdr:colOff>504825</xdr:colOff>
      <xdr:row>20</xdr:row>
      <xdr:rowOff>66675</xdr:rowOff>
    </xdr:from>
    <xdr:to>
      <xdr:col>12</xdr:col>
      <xdr:colOff>66675</xdr:colOff>
      <xdr:row>21</xdr:row>
      <xdr:rowOff>104775</xdr:rowOff>
    </xdr:to>
    <xdr:sp macro="" textlink="">
      <xdr:nvSpPr>
        <xdr:cNvPr id="16" name="Text Box 64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7210425" y="3305175"/>
          <a:ext cx="171450" cy="2000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9</a:t>
          </a:r>
        </a:p>
      </xdr:txBody>
    </xdr:sp>
    <xdr:clientData/>
  </xdr:twoCellAnchor>
  <xdr:twoCellAnchor>
    <xdr:from>
      <xdr:col>10</xdr:col>
      <xdr:colOff>523875</xdr:colOff>
      <xdr:row>19</xdr:row>
      <xdr:rowOff>133350</xdr:rowOff>
    </xdr:from>
    <xdr:to>
      <xdr:col>10</xdr:col>
      <xdr:colOff>523875</xdr:colOff>
      <xdr:row>20</xdr:row>
      <xdr:rowOff>28575</xdr:rowOff>
    </xdr:to>
    <xdr:sp macro="" textlink="">
      <xdr:nvSpPr>
        <xdr:cNvPr id="17" name="Line 64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6619875" y="32099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19</xdr:row>
      <xdr:rowOff>133350</xdr:rowOff>
    </xdr:from>
    <xdr:to>
      <xdr:col>11</xdr:col>
      <xdr:colOff>123825</xdr:colOff>
      <xdr:row>20</xdr:row>
      <xdr:rowOff>28575</xdr:rowOff>
    </xdr:to>
    <xdr:sp macro="" textlink="">
      <xdr:nvSpPr>
        <xdr:cNvPr id="18" name="Line 646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>
          <a:off x="6829425" y="32099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219075</xdr:colOff>
      <xdr:row>47</xdr:row>
      <xdr:rowOff>142875</xdr:rowOff>
    </xdr:from>
    <xdr:to>
      <xdr:col>27</xdr:col>
      <xdr:colOff>219075</xdr:colOff>
      <xdr:row>48</xdr:row>
      <xdr:rowOff>38100</xdr:rowOff>
    </xdr:to>
    <xdr:sp macro="" textlink="">
      <xdr:nvSpPr>
        <xdr:cNvPr id="19" name="Line 64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>
          <a:off x="16678275" y="77533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219075</xdr:colOff>
      <xdr:row>46</xdr:row>
      <xdr:rowOff>142875</xdr:rowOff>
    </xdr:from>
    <xdr:to>
      <xdr:col>27</xdr:col>
      <xdr:colOff>219075</xdr:colOff>
      <xdr:row>47</xdr:row>
      <xdr:rowOff>38100</xdr:rowOff>
    </xdr:to>
    <xdr:sp macro="" textlink="">
      <xdr:nvSpPr>
        <xdr:cNvPr id="20" name="Line 648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ShapeType="1"/>
        </xdr:cNvSpPr>
      </xdr:nvSpPr>
      <xdr:spPr bwMode="auto">
        <a:xfrm>
          <a:off x="16678275" y="75914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333375</xdr:colOff>
      <xdr:row>19</xdr:row>
      <xdr:rowOff>142875</xdr:rowOff>
    </xdr:from>
    <xdr:to>
      <xdr:col>11</xdr:col>
      <xdr:colOff>333375</xdr:colOff>
      <xdr:row>20</xdr:row>
      <xdr:rowOff>47625</xdr:rowOff>
    </xdr:to>
    <xdr:sp macro="" textlink="">
      <xdr:nvSpPr>
        <xdr:cNvPr id="21" name="Line 65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>
          <a:off x="7038975" y="3219450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552450</xdr:colOff>
      <xdr:row>19</xdr:row>
      <xdr:rowOff>133350</xdr:rowOff>
    </xdr:from>
    <xdr:to>
      <xdr:col>11</xdr:col>
      <xdr:colOff>552450</xdr:colOff>
      <xdr:row>20</xdr:row>
      <xdr:rowOff>47625</xdr:rowOff>
    </xdr:to>
    <xdr:sp macro="" textlink="">
      <xdr:nvSpPr>
        <xdr:cNvPr id="22" name="Line 655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>
          <a:off x="7258050" y="320992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13</xdr:row>
      <xdr:rowOff>0</xdr:rowOff>
    </xdr:from>
    <xdr:to>
      <xdr:col>11</xdr:col>
      <xdr:colOff>238125</xdr:colOff>
      <xdr:row>19</xdr:row>
      <xdr:rowOff>104775</xdr:rowOff>
    </xdr:to>
    <xdr:sp macro="" textlink="">
      <xdr:nvSpPr>
        <xdr:cNvPr id="23" name="Line 656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ShapeType="1"/>
        </xdr:cNvSpPr>
      </xdr:nvSpPr>
      <xdr:spPr bwMode="auto">
        <a:xfrm flipV="1">
          <a:off x="6943725" y="2105025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447675</xdr:colOff>
      <xdr:row>15</xdr:row>
      <xdr:rowOff>19050</xdr:rowOff>
    </xdr:from>
    <xdr:to>
      <xdr:col>11</xdr:col>
      <xdr:colOff>447675</xdr:colOff>
      <xdr:row>19</xdr:row>
      <xdr:rowOff>114300</xdr:rowOff>
    </xdr:to>
    <xdr:sp macro="" textlink="">
      <xdr:nvSpPr>
        <xdr:cNvPr id="24" name="Line 65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 flipV="1">
          <a:off x="7153275" y="2447925"/>
          <a:ext cx="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247650</xdr:colOff>
      <xdr:row>13</xdr:row>
      <xdr:rowOff>142875</xdr:rowOff>
    </xdr:from>
    <xdr:to>
      <xdr:col>11</xdr:col>
      <xdr:colOff>314325</xdr:colOff>
      <xdr:row>13</xdr:row>
      <xdr:rowOff>171450</xdr:rowOff>
    </xdr:to>
    <xdr:sp macro="" textlink="">
      <xdr:nvSpPr>
        <xdr:cNvPr id="25" name="Line 658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H="1">
          <a:off x="6953250" y="2247900"/>
          <a:ext cx="666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266700</xdr:colOff>
      <xdr:row>14</xdr:row>
      <xdr:rowOff>104775</xdr:rowOff>
    </xdr:from>
    <xdr:to>
      <xdr:col>11</xdr:col>
      <xdr:colOff>371475</xdr:colOff>
      <xdr:row>14</xdr:row>
      <xdr:rowOff>142875</xdr:rowOff>
    </xdr:to>
    <xdr:sp macro="" textlink="">
      <xdr:nvSpPr>
        <xdr:cNvPr id="26" name="Line 659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 flipH="1">
          <a:off x="6972300" y="2371725"/>
          <a:ext cx="10477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247650</xdr:colOff>
      <xdr:row>15</xdr:row>
      <xdr:rowOff>85725</xdr:rowOff>
    </xdr:from>
    <xdr:to>
      <xdr:col>11</xdr:col>
      <xdr:colOff>447675</xdr:colOff>
      <xdr:row>15</xdr:row>
      <xdr:rowOff>142875</xdr:rowOff>
    </xdr:to>
    <xdr:sp macro="" textlink="">
      <xdr:nvSpPr>
        <xdr:cNvPr id="27" name="Line 660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 flipH="1">
          <a:off x="6953250" y="2514600"/>
          <a:ext cx="20002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16</xdr:row>
      <xdr:rowOff>57150</xdr:rowOff>
    </xdr:from>
    <xdr:to>
      <xdr:col>11</xdr:col>
      <xdr:colOff>438150</xdr:colOff>
      <xdr:row>16</xdr:row>
      <xdr:rowOff>104775</xdr:rowOff>
    </xdr:to>
    <xdr:sp macro="" textlink="">
      <xdr:nvSpPr>
        <xdr:cNvPr id="28" name="Line 66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 flipH="1">
          <a:off x="6943725" y="2647950"/>
          <a:ext cx="2000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17</xdr:row>
      <xdr:rowOff>133350</xdr:rowOff>
    </xdr:from>
    <xdr:to>
      <xdr:col>11</xdr:col>
      <xdr:colOff>438150</xdr:colOff>
      <xdr:row>18</xdr:row>
      <xdr:rowOff>9525</xdr:rowOff>
    </xdr:to>
    <xdr:sp macro="" textlink="">
      <xdr:nvSpPr>
        <xdr:cNvPr id="29" name="Line 662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 flipH="1">
          <a:off x="6943725" y="2886075"/>
          <a:ext cx="2000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19</xdr:row>
      <xdr:rowOff>0</xdr:rowOff>
    </xdr:from>
    <xdr:to>
      <xdr:col>11</xdr:col>
      <xdr:colOff>438150</xdr:colOff>
      <xdr:row>19</xdr:row>
      <xdr:rowOff>38100</xdr:rowOff>
    </xdr:to>
    <xdr:sp macro="" textlink="">
      <xdr:nvSpPr>
        <xdr:cNvPr id="30" name="Line 66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 flipH="1">
          <a:off x="6943725" y="3076575"/>
          <a:ext cx="2000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447675</xdr:colOff>
      <xdr:row>10</xdr:row>
      <xdr:rowOff>95250</xdr:rowOff>
    </xdr:from>
    <xdr:to>
      <xdr:col>13</xdr:col>
      <xdr:colOff>409575</xdr:colOff>
      <xdr:row>12</xdr:row>
      <xdr:rowOff>0</xdr:rowOff>
    </xdr:to>
    <xdr:sp macro="" textlink="">
      <xdr:nvSpPr>
        <xdr:cNvPr id="31" name="Text Box 664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7153275" y="1714500"/>
          <a:ext cx="118110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P(X = 8) = 0.043495</a:t>
          </a:r>
        </a:p>
      </xdr:txBody>
    </xdr:sp>
    <xdr:clientData/>
  </xdr:twoCellAnchor>
  <xdr:twoCellAnchor>
    <xdr:from>
      <xdr:col>11</xdr:col>
      <xdr:colOff>323850</xdr:colOff>
      <xdr:row>11</xdr:row>
      <xdr:rowOff>142875</xdr:rowOff>
    </xdr:from>
    <xdr:to>
      <xdr:col>12</xdr:col>
      <xdr:colOff>342900</xdr:colOff>
      <xdr:row>15</xdr:row>
      <xdr:rowOff>0</xdr:rowOff>
    </xdr:to>
    <xdr:sp macro="" textlink="">
      <xdr:nvSpPr>
        <xdr:cNvPr id="32" name="Line 665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 flipH="1">
          <a:off x="7029450" y="1924050"/>
          <a:ext cx="6286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314325</xdr:colOff>
      <xdr:row>6</xdr:row>
      <xdr:rowOff>123825</xdr:rowOff>
    </xdr:from>
    <xdr:to>
      <xdr:col>11</xdr:col>
      <xdr:colOff>180975</xdr:colOff>
      <xdr:row>8</xdr:row>
      <xdr:rowOff>9525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6410325" y="1095375"/>
          <a:ext cx="4762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85725</xdr:rowOff>
    </xdr:from>
    <xdr:to>
      <xdr:col>6</xdr:col>
      <xdr:colOff>0</xdr:colOff>
      <xdr:row>19</xdr:row>
      <xdr:rowOff>95250</xdr:rowOff>
    </xdr:to>
    <xdr:sp macro="" textlink="">
      <xdr:nvSpPr>
        <xdr:cNvPr id="2" name="Drawing 6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3657600" y="3000375"/>
          <a:ext cx="0" cy="17145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0 w 16384"/>
            <a:gd name="T5" fmla="*/ 2147483647 h 16384"/>
            <a:gd name="T6" fmla="*/ 0 w 16384"/>
            <a:gd name="T7" fmla="*/ 2147483647 h 16384"/>
            <a:gd name="T8" fmla="*/ 0 w 16384"/>
            <a:gd name="T9" fmla="*/ 2147483647 h 16384"/>
            <a:gd name="T10" fmla="*/ 0 w 16384"/>
            <a:gd name="T11" fmla="*/ 2147483647 h 16384"/>
            <a:gd name="T12" fmla="*/ 0 w 16384"/>
            <a:gd name="T13" fmla="*/ 2147483647 h 16384"/>
            <a:gd name="T14" fmla="*/ 0 w 16384"/>
            <a:gd name="T15" fmla="*/ 2147483647 h 16384"/>
            <a:gd name="T16" fmla="*/ 0 w 16384"/>
            <a:gd name="T17" fmla="*/ 2147483647 h 16384"/>
            <a:gd name="T18" fmla="*/ 0 w 16384"/>
            <a:gd name="T19" fmla="*/ 2147483647 h 16384"/>
            <a:gd name="T20" fmla="*/ 0 w 16384"/>
            <a:gd name="T21" fmla="*/ 2147483647 h 16384"/>
            <a:gd name="T22" fmla="*/ 0 w 16384"/>
            <a:gd name="T23" fmla="*/ 2147483647 h 16384"/>
            <a:gd name="T24" fmla="*/ 0 w 16384"/>
            <a:gd name="T25" fmla="*/ 2147483647 h 16384"/>
            <a:gd name="T26" fmla="*/ 0 w 16384"/>
            <a:gd name="T27" fmla="*/ 2147483647 h 16384"/>
            <a:gd name="T28" fmla="*/ 0 w 16384"/>
            <a:gd name="T29" fmla="*/ 2147483647 h 16384"/>
            <a:gd name="T30" fmla="*/ 0 w 16384"/>
            <a:gd name="T31" fmla="*/ 2147483647 h 16384"/>
            <a:gd name="T32" fmla="*/ 0 w 16384"/>
            <a:gd name="T33" fmla="*/ 2147483647 h 16384"/>
            <a:gd name="T34" fmla="*/ 0 w 16384"/>
            <a:gd name="T35" fmla="*/ 2147483647 h 16384"/>
            <a:gd name="T36" fmla="*/ 0 w 16384"/>
            <a:gd name="T37" fmla="*/ 0 h 16384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16384"/>
            <a:gd name="T58" fmla="*/ 0 h 16384"/>
            <a:gd name="T59" fmla="*/ 0 w 16384"/>
            <a:gd name="T60" fmla="*/ 16384 h 16384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16384" h="16384">
              <a:moveTo>
                <a:pt x="13863" y="0"/>
              </a:moveTo>
              <a:lnTo>
                <a:pt x="12603" y="2731"/>
              </a:lnTo>
              <a:lnTo>
                <a:pt x="11973" y="5461"/>
              </a:lnTo>
              <a:lnTo>
                <a:pt x="10082" y="8192"/>
              </a:lnTo>
              <a:lnTo>
                <a:pt x="8192" y="9102"/>
              </a:lnTo>
              <a:lnTo>
                <a:pt x="5671" y="10012"/>
              </a:lnTo>
              <a:lnTo>
                <a:pt x="3781" y="10923"/>
              </a:lnTo>
              <a:lnTo>
                <a:pt x="1890" y="10923"/>
              </a:lnTo>
              <a:lnTo>
                <a:pt x="0" y="11833"/>
              </a:lnTo>
              <a:lnTo>
                <a:pt x="0" y="14564"/>
              </a:lnTo>
              <a:lnTo>
                <a:pt x="1890" y="14564"/>
              </a:lnTo>
              <a:lnTo>
                <a:pt x="6932" y="15474"/>
              </a:lnTo>
              <a:lnTo>
                <a:pt x="9452" y="15474"/>
              </a:lnTo>
              <a:lnTo>
                <a:pt x="11973" y="16384"/>
              </a:lnTo>
              <a:lnTo>
                <a:pt x="13863" y="15474"/>
              </a:lnTo>
              <a:lnTo>
                <a:pt x="15754" y="13653"/>
              </a:lnTo>
              <a:lnTo>
                <a:pt x="16384" y="10923"/>
              </a:lnTo>
              <a:lnTo>
                <a:pt x="16384" y="5461"/>
              </a:lnTo>
              <a:lnTo>
                <a:pt x="13863" y="0"/>
              </a:lnTo>
            </a:path>
          </a:pathLst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666750</xdr:colOff>
      <xdr:row>4</xdr:row>
      <xdr:rowOff>28575</xdr:rowOff>
    </xdr:from>
    <xdr:to>
      <xdr:col>6</xdr:col>
      <xdr:colOff>0</xdr:colOff>
      <xdr:row>21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</xdr:row>
      <xdr:rowOff>95250</xdr:rowOff>
    </xdr:from>
    <xdr:to>
      <xdr:col>6</xdr:col>
      <xdr:colOff>0</xdr:colOff>
      <xdr:row>21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657600" y="3171825"/>
          <a:ext cx="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X</a:t>
          </a:r>
        </a:p>
      </xdr:txBody>
    </xdr:sp>
    <xdr:clientData/>
  </xdr:twoCellAnchor>
  <xdr:twoCellAnchor>
    <xdr:from>
      <xdr:col>6</xdr:col>
      <xdr:colOff>0</xdr:colOff>
      <xdr:row>12</xdr:row>
      <xdr:rowOff>142875</xdr:rowOff>
    </xdr:from>
    <xdr:to>
      <xdr:col>6</xdr:col>
      <xdr:colOff>0</xdr:colOff>
      <xdr:row>14</xdr:row>
      <xdr:rowOff>85725</xdr:rowOff>
    </xdr:to>
    <xdr:sp macro="" textlink="">
      <xdr:nvSpPr>
        <xdr:cNvPr id="5" name="TextBox 3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657600" y="20859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Calibri"/>
            </a:rPr>
            <a:t>P(X=&gt;34.5)=0.86921</a:t>
          </a:r>
        </a:p>
      </xdr:txBody>
    </xdr:sp>
    <xdr:clientData/>
  </xdr:twoCellAnchor>
  <xdr:twoCellAnchor>
    <xdr:from>
      <xdr:col>6</xdr:col>
      <xdr:colOff>0</xdr:colOff>
      <xdr:row>20</xdr:row>
      <xdr:rowOff>76200</xdr:rowOff>
    </xdr:from>
    <xdr:to>
      <xdr:col>6</xdr:col>
      <xdr:colOff>0</xdr:colOff>
      <xdr:row>21</xdr:row>
      <xdr:rowOff>142875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3657600" y="3314700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6</xdr:col>
      <xdr:colOff>0</xdr:colOff>
      <xdr:row>22</xdr:row>
      <xdr:rowOff>123825</xdr:rowOff>
    </xdr:from>
    <xdr:to>
      <xdr:col>6</xdr:col>
      <xdr:colOff>0</xdr:colOff>
      <xdr:row>24</xdr:row>
      <xdr:rowOff>28575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3657600" y="368617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0</xdr:colOff>
      <xdr:row>20</xdr:row>
      <xdr:rowOff>114300</xdr:rowOff>
    </xdr:from>
    <xdr:to>
      <xdr:col>6</xdr:col>
      <xdr:colOff>0</xdr:colOff>
      <xdr:row>22</xdr:row>
      <xdr:rowOff>19050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3657600" y="3352800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34.5</a:t>
          </a:r>
        </a:p>
      </xdr:txBody>
    </xdr:sp>
    <xdr:clientData/>
  </xdr:twoCellAnchor>
  <xdr:twoCellAnchor>
    <xdr:from>
      <xdr:col>6</xdr:col>
      <xdr:colOff>0</xdr:colOff>
      <xdr:row>22</xdr:row>
      <xdr:rowOff>47625</xdr:rowOff>
    </xdr:from>
    <xdr:to>
      <xdr:col>6</xdr:col>
      <xdr:colOff>0</xdr:colOff>
      <xdr:row>23</xdr:row>
      <xdr:rowOff>76200</xdr:rowOff>
    </xdr:to>
    <xdr:sp macro="" textlink="">
      <xdr:nvSpPr>
        <xdr:cNvPr id="9" name="Text Box 2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3657600" y="3609975"/>
          <a:ext cx="0" cy="1905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Binomial X</a:t>
          </a:r>
        </a:p>
      </xdr:txBody>
    </xdr:sp>
    <xdr:clientData/>
  </xdr:twoCellAnchor>
  <xdr:twoCellAnchor>
    <xdr:from>
      <xdr:col>6</xdr:col>
      <xdr:colOff>47625</xdr:colOff>
      <xdr:row>4</xdr:row>
      <xdr:rowOff>142875</xdr:rowOff>
    </xdr:from>
    <xdr:to>
      <xdr:col>14</xdr:col>
      <xdr:colOff>66675</xdr:colOff>
      <xdr:row>22</xdr:row>
      <xdr:rowOff>133350</xdr:rowOff>
    </xdr:to>
    <xdr:graphicFrame macro="">
      <xdr:nvGraphicFramePr>
        <xdr:cNvPr id="10" name="Chart 82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590550</xdr:colOff>
      <xdr:row>21</xdr:row>
      <xdr:rowOff>19050</xdr:rowOff>
    </xdr:from>
    <xdr:to>
      <xdr:col>10</xdr:col>
      <xdr:colOff>200025</xdr:colOff>
      <xdr:row>22</xdr:row>
      <xdr:rowOff>9525</xdr:rowOff>
    </xdr:to>
    <xdr:sp macro="" textlink="">
      <xdr:nvSpPr>
        <xdr:cNvPr id="11" name="Text Box 82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6076950" y="3419475"/>
          <a:ext cx="219075" cy="1524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40</a:t>
          </a:r>
        </a:p>
      </xdr:txBody>
    </xdr:sp>
    <xdr:clientData/>
  </xdr:twoCellAnchor>
  <xdr:twoCellAnchor>
    <xdr:from>
      <xdr:col>9</xdr:col>
      <xdr:colOff>47625</xdr:colOff>
      <xdr:row>14</xdr:row>
      <xdr:rowOff>38100</xdr:rowOff>
    </xdr:from>
    <xdr:to>
      <xdr:col>9</xdr:col>
      <xdr:colOff>47625</xdr:colOff>
      <xdr:row>22</xdr:row>
      <xdr:rowOff>142875</xdr:rowOff>
    </xdr:to>
    <xdr:sp macro="" textlink="">
      <xdr:nvSpPr>
        <xdr:cNvPr id="12" name="Line 829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>
          <a:off x="5534025" y="2305050"/>
          <a:ext cx="0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23</xdr:row>
      <xdr:rowOff>76200</xdr:rowOff>
    </xdr:from>
    <xdr:to>
      <xdr:col>9</xdr:col>
      <xdr:colOff>209550</xdr:colOff>
      <xdr:row>24</xdr:row>
      <xdr:rowOff>76200</xdr:rowOff>
    </xdr:to>
    <xdr:sp macro="" textlink="">
      <xdr:nvSpPr>
        <xdr:cNvPr id="13" name="Text Box 830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438775" y="3800475"/>
          <a:ext cx="257175" cy="1619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8</xdr:col>
      <xdr:colOff>304800</xdr:colOff>
      <xdr:row>21</xdr:row>
      <xdr:rowOff>19050</xdr:rowOff>
    </xdr:from>
    <xdr:to>
      <xdr:col>9</xdr:col>
      <xdr:colOff>0</xdr:colOff>
      <xdr:row>22</xdr:row>
      <xdr:rowOff>66675</xdr:rowOff>
    </xdr:to>
    <xdr:sp macro="" textlink="">
      <xdr:nvSpPr>
        <xdr:cNvPr id="14" name="Text Box 83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181600" y="3419475"/>
          <a:ext cx="304800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34.5</a:t>
          </a:r>
        </a:p>
      </xdr:txBody>
    </xdr:sp>
    <xdr:clientData/>
  </xdr:twoCellAnchor>
  <xdr:twoCellAnchor>
    <xdr:from>
      <xdr:col>8</xdr:col>
      <xdr:colOff>476250</xdr:colOff>
      <xdr:row>16</xdr:row>
      <xdr:rowOff>85725</xdr:rowOff>
    </xdr:from>
    <xdr:to>
      <xdr:col>8</xdr:col>
      <xdr:colOff>476250</xdr:colOff>
      <xdr:row>20</xdr:row>
      <xdr:rowOff>114300</xdr:rowOff>
    </xdr:to>
    <xdr:sp macro="" textlink="">
      <xdr:nvSpPr>
        <xdr:cNvPr id="15" name="Line 83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 flipV="1">
          <a:off x="5353050" y="2676525"/>
          <a:ext cx="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23</xdr:row>
      <xdr:rowOff>0</xdr:rowOff>
    </xdr:from>
    <xdr:to>
      <xdr:col>13</xdr:col>
      <xdr:colOff>600075</xdr:colOff>
      <xdr:row>23</xdr:row>
      <xdr:rowOff>0</xdr:rowOff>
    </xdr:to>
    <xdr:sp macro="" textlink="">
      <xdr:nvSpPr>
        <xdr:cNvPr id="16" name="Line 833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3895725" y="3724275"/>
          <a:ext cx="462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23</xdr:row>
      <xdr:rowOff>66675</xdr:rowOff>
    </xdr:from>
    <xdr:to>
      <xdr:col>14</xdr:col>
      <xdr:colOff>9525</xdr:colOff>
      <xdr:row>24</xdr:row>
      <xdr:rowOff>114300</xdr:rowOff>
    </xdr:to>
    <xdr:sp macro="" textlink="">
      <xdr:nvSpPr>
        <xdr:cNvPr id="17" name="Text Box 83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7800975" y="3790950"/>
          <a:ext cx="742950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Binomial, X</a:t>
          </a:r>
        </a:p>
      </xdr:txBody>
    </xdr:sp>
    <xdr:clientData/>
  </xdr:twoCellAnchor>
  <xdr:twoCellAnchor>
    <xdr:from>
      <xdr:col>10</xdr:col>
      <xdr:colOff>476250</xdr:colOff>
      <xdr:row>8</xdr:row>
      <xdr:rowOff>38100</xdr:rowOff>
    </xdr:from>
    <xdr:to>
      <xdr:col>13</xdr:col>
      <xdr:colOff>295275</xdr:colOff>
      <xdr:row>9</xdr:row>
      <xdr:rowOff>85725</xdr:rowOff>
    </xdr:to>
    <xdr:sp macro="" textlink="">
      <xdr:nvSpPr>
        <xdr:cNvPr id="18" name="Text Box 835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6572250" y="1333500"/>
          <a:ext cx="1647825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P(X =&gt; 34.5) = 0.86921388</a:t>
          </a:r>
        </a:p>
      </xdr:txBody>
    </xdr:sp>
    <xdr:clientData/>
  </xdr:twoCellAnchor>
  <xdr:twoCellAnchor>
    <xdr:from>
      <xdr:col>8</xdr:col>
      <xdr:colOff>476250</xdr:colOff>
      <xdr:row>13</xdr:row>
      <xdr:rowOff>123825</xdr:rowOff>
    </xdr:from>
    <xdr:to>
      <xdr:col>11</xdr:col>
      <xdr:colOff>19050</xdr:colOff>
      <xdr:row>18</xdr:row>
      <xdr:rowOff>142875</xdr:rowOff>
    </xdr:to>
    <xdr:sp macro="" textlink="">
      <xdr:nvSpPr>
        <xdr:cNvPr id="19" name="Line 836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 flipV="1">
          <a:off x="5353050" y="2228850"/>
          <a:ext cx="137160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12</xdr:row>
      <xdr:rowOff>66675</xdr:rowOff>
    </xdr:from>
    <xdr:to>
      <xdr:col>10</xdr:col>
      <xdr:colOff>504825</xdr:colOff>
      <xdr:row>17</xdr:row>
      <xdr:rowOff>57150</xdr:rowOff>
    </xdr:to>
    <xdr:sp macro="" textlink="">
      <xdr:nvSpPr>
        <xdr:cNvPr id="20" name="Line 837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ShapeType="1"/>
        </xdr:cNvSpPr>
      </xdr:nvSpPr>
      <xdr:spPr bwMode="auto">
        <a:xfrm flipV="1">
          <a:off x="5353050" y="2009775"/>
          <a:ext cx="124777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581025</xdr:colOff>
      <xdr:row>11</xdr:row>
      <xdr:rowOff>19050</xdr:rowOff>
    </xdr:from>
    <xdr:to>
      <xdr:col>10</xdr:col>
      <xdr:colOff>409575</xdr:colOff>
      <xdr:row>15</xdr:row>
      <xdr:rowOff>38100</xdr:rowOff>
    </xdr:to>
    <xdr:sp macro="" textlink="">
      <xdr:nvSpPr>
        <xdr:cNvPr id="21" name="Line 83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 flipV="1">
          <a:off x="5457825" y="1800225"/>
          <a:ext cx="104775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10</xdr:row>
      <xdr:rowOff>0</xdr:rowOff>
    </xdr:from>
    <xdr:to>
      <xdr:col>10</xdr:col>
      <xdr:colOff>285750</xdr:colOff>
      <xdr:row>12</xdr:row>
      <xdr:rowOff>114300</xdr:rowOff>
    </xdr:to>
    <xdr:sp macro="" textlink="">
      <xdr:nvSpPr>
        <xdr:cNvPr id="22" name="Line 83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ShapeType="1"/>
        </xdr:cNvSpPr>
      </xdr:nvSpPr>
      <xdr:spPr bwMode="auto">
        <a:xfrm flipV="1">
          <a:off x="5676900" y="1619250"/>
          <a:ext cx="7048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9</xdr:row>
      <xdr:rowOff>28575</xdr:rowOff>
    </xdr:from>
    <xdr:to>
      <xdr:col>10</xdr:col>
      <xdr:colOff>142875</xdr:colOff>
      <xdr:row>10</xdr:row>
      <xdr:rowOff>133350</xdr:rowOff>
    </xdr:to>
    <xdr:sp macro="" textlink="">
      <xdr:nvSpPr>
        <xdr:cNvPr id="23" name="Line 840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ShapeType="1"/>
        </xdr:cNvSpPr>
      </xdr:nvSpPr>
      <xdr:spPr bwMode="auto">
        <a:xfrm flipV="1">
          <a:off x="5829300" y="1485900"/>
          <a:ext cx="40957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485775</xdr:colOff>
      <xdr:row>15</xdr:row>
      <xdr:rowOff>19050</xdr:rowOff>
    </xdr:from>
    <xdr:to>
      <xdr:col>11</xdr:col>
      <xdr:colOff>123825</xdr:colOff>
      <xdr:row>20</xdr:row>
      <xdr:rowOff>95250</xdr:rowOff>
    </xdr:to>
    <xdr:sp macro="" textlink="">
      <xdr:nvSpPr>
        <xdr:cNvPr id="24" name="Line 84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ShapeType="1"/>
        </xdr:cNvSpPr>
      </xdr:nvSpPr>
      <xdr:spPr bwMode="auto">
        <a:xfrm flipV="1">
          <a:off x="5362575" y="2447925"/>
          <a:ext cx="1466850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16</xdr:row>
      <xdr:rowOff>47625</xdr:rowOff>
    </xdr:from>
    <xdr:to>
      <xdr:col>11</xdr:col>
      <xdr:colOff>238125</xdr:colOff>
      <xdr:row>20</xdr:row>
      <xdr:rowOff>114300</xdr:rowOff>
    </xdr:to>
    <xdr:sp macro="" textlink="">
      <xdr:nvSpPr>
        <xdr:cNvPr id="25" name="Line 842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ShapeType="1"/>
        </xdr:cNvSpPr>
      </xdr:nvSpPr>
      <xdr:spPr bwMode="auto">
        <a:xfrm flipV="1">
          <a:off x="5705475" y="2638425"/>
          <a:ext cx="123825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17</xdr:row>
      <xdr:rowOff>95250</xdr:rowOff>
    </xdr:from>
    <xdr:to>
      <xdr:col>11</xdr:col>
      <xdr:colOff>352425</xdr:colOff>
      <xdr:row>20</xdr:row>
      <xdr:rowOff>123825</xdr:rowOff>
    </xdr:to>
    <xdr:sp macro="" textlink="">
      <xdr:nvSpPr>
        <xdr:cNvPr id="26" name="Line 843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ShapeType="1"/>
        </xdr:cNvSpPr>
      </xdr:nvSpPr>
      <xdr:spPr bwMode="auto">
        <a:xfrm flipV="1">
          <a:off x="6115050" y="2847975"/>
          <a:ext cx="9429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18</xdr:row>
      <xdr:rowOff>104775</xdr:rowOff>
    </xdr:from>
    <xdr:to>
      <xdr:col>11</xdr:col>
      <xdr:colOff>495300</xdr:colOff>
      <xdr:row>20</xdr:row>
      <xdr:rowOff>123825</xdr:rowOff>
    </xdr:to>
    <xdr:sp macro="" textlink="">
      <xdr:nvSpPr>
        <xdr:cNvPr id="27" name="Line 84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ShapeType="1"/>
        </xdr:cNvSpPr>
      </xdr:nvSpPr>
      <xdr:spPr bwMode="auto">
        <a:xfrm flipV="1">
          <a:off x="6572250" y="3019425"/>
          <a:ext cx="6286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257175</xdr:colOff>
      <xdr:row>19</xdr:row>
      <xdr:rowOff>76200</xdr:rowOff>
    </xdr:from>
    <xdr:to>
      <xdr:col>12</xdr:col>
      <xdr:colOff>38100</xdr:colOff>
      <xdr:row>20</xdr:row>
      <xdr:rowOff>123825</xdr:rowOff>
    </xdr:to>
    <xdr:sp macro="" textlink="">
      <xdr:nvSpPr>
        <xdr:cNvPr id="28" name="Line 84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ShapeType="1"/>
        </xdr:cNvSpPr>
      </xdr:nvSpPr>
      <xdr:spPr bwMode="auto">
        <a:xfrm flipV="1">
          <a:off x="6962775" y="3152775"/>
          <a:ext cx="390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20</xdr:row>
      <xdr:rowOff>28575</xdr:rowOff>
    </xdr:from>
    <xdr:to>
      <xdr:col>12</xdr:col>
      <xdr:colOff>219075</xdr:colOff>
      <xdr:row>20</xdr:row>
      <xdr:rowOff>104775</xdr:rowOff>
    </xdr:to>
    <xdr:sp macro="" textlink="">
      <xdr:nvSpPr>
        <xdr:cNvPr id="29" name="Line 846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ShapeType="1"/>
        </xdr:cNvSpPr>
      </xdr:nvSpPr>
      <xdr:spPr bwMode="auto">
        <a:xfrm flipV="1">
          <a:off x="7391400" y="3267075"/>
          <a:ext cx="14287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371475</xdr:colOff>
      <xdr:row>10</xdr:row>
      <xdr:rowOff>38100</xdr:rowOff>
    </xdr:from>
    <xdr:to>
      <xdr:col>12</xdr:col>
      <xdr:colOff>85725</xdr:colOff>
      <xdr:row>15</xdr:row>
      <xdr:rowOff>66675</xdr:rowOff>
    </xdr:to>
    <xdr:sp macro="" textlink="">
      <xdr:nvSpPr>
        <xdr:cNvPr id="30" name="Line 84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 flipH="1">
          <a:off x="6467475" y="1657350"/>
          <a:ext cx="93345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590550</xdr:colOff>
      <xdr:row>6</xdr:row>
      <xdr:rowOff>66675</xdr:rowOff>
    </xdr:from>
    <xdr:to>
      <xdr:col>10</xdr:col>
      <xdr:colOff>457200</xdr:colOff>
      <xdr:row>8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6076950" y="1038225"/>
          <a:ext cx="4762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85725</xdr:rowOff>
    </xdr:from>
    <xdr:to>
      <xdr:col>6</xdr:col>
      <xdr:colOff>0</xdr:colOff>
      <xdr:row>20</xdr:row>
      <xdr:rowOff>95250</xdr:rowOff>
    </xdr:to>
    <xdr:sp macro="" textlink="">
      <xdr:nvSpPr>
        <xdr:cNvPr id="2" name="Drawing 6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3657600" y="3162300"/>
          <a:ext cx="0" cy="17145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0 w 16384"/>
            <a:gd name="T5" fmla="*/ 2147483647 h 16384"/>
            <a:gd name="T6" fmla="*/ 0 w 16384"/>
            <a:gd name="T7" fmla="*/ 2147483647 h 16384"/>
            <a:gd name="T8" fmla="*/ 0 w 16384"/>
            <a:gd name="T9" fmla="*/ 2147483647 h 16384"/>
            <a:gd name="T10" fmla="*/ 0 w 16384"/>
            <a:gd name="T11" fmla="*/ 2147483647 h 16384"/>
            <a:gd name="T12" fmla="*/ 0 w 16384"/>
            <a:gd name="T13" fmla="*/ 2147483647 h 16384"/>
            <a:gd name="T14" fmla="*/ 0 w 16384"/>
            <a:gd name="T15" fmla="*/ 2147483647 h 16384"/>
            <a:gd name="T16" fmla="*/ 0 w 16384"/>
            <a:gd name="T17" fmla="*/ 2147483647 h 16384"/>
            <a:gd name="T18" fmla="*/ 0 w 16384"/>
            <a:gd name="T19" fmla="*/ 2147483647 h 16384"/>
            <a:gd name="T20" fmla="*/ 0 w 16384"/>
            <a:gd name="T21" fmla="*/ 2147483647 h 16384"/>
            <a:gd name="T22" fmla="*/ 0 w 16384"/>
            <a:gd name="T23" fmla="*/ 2147483647 h 16384"/>
            <a:gd name="T24" fmla="*/ 0 w 16384"/>
            <a:gd name="T25" fmla="*/ 2147483647 h 16384"/>
            <a:gd name="T26" fmla="*/ 0 w 16384"/>
            <a:gd name="T27" fmla="*/ 2147483647 h 16384"/>
            <a:gd name="T28" fmla="*/ 0 w 16384"/>
            <a:gd name="T29" fmla="*/ 2147483647 h 16384"/>
            <a:gd name="T30" fmla="*/ 0 w 16384"/>
            <a:gd name="T31" fmla="*/ 2147483647 h 16384"/>
            <a:gd name="T32" fmla="*/ 0 w 16384"/>
            <a:gd name="T33" fmla="*/ 2147483647 h 16384"/>
            <a:gd name="T34" fmla="*/ 0 w 16384"/>
            <a:gd name="T35" fmla="*/ 2147483647 h 16384"/>
            <a:gd name="T36" fmla="*/ 0 w 16384"/>
            <a:gd name="T37" fmla="*/ 0 h 16384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16384"/>
            <a:gd name="T58" fmla="*/ 0 h 16384"/>
            <a:gd name="T59" fmla="*/ 0 w 16384"/>
            <a:gd name="T60" fmla="*/ 16384 h 16384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16384" h="16384">
              <a:moveTo>
                <a:pt x="13863" y="0"/>
              </a:moveTo>
              <a:lnTo>
                <a:pt x="12603" y="2731"/>
              </a:lnTo>
              <a:lnTo>
                <a:pt x="11973" y="5461"/>
              </a:lnTo>
              <a:lnTo>
                <a:pt x="10082" y="8192"/>
              </a:lnTo>
              <a:lnTo>
                <a:pt x="8192" y="9102"/>
              </a:lnTo>
              <a:lnTo>
                <a:pt x="5671" y="10012"/>
              </a:lnTo>
              <a:lnTo>
                <a:pt x="3781" y="10923"/>
              </a:lnTo>
              <a:lnTo>
                <a:pt x="1890" y="10923"/>
              </a:lnTo>
              <a:lnTo>
                <a:pt x="0" y="11833"/>
              </a:lnTo>
              <a:lnTo>
                <a:pt x="0" y="14564"/>
              </a:lnTo>
              <a:lnTo>
                <a:pt x="1890" y="14564"/>
              </a:lnTo>
              <a:lnTo>
                <a:pt x="6932" y="15474"/>
              </a:lnTo>
              <a:lnTo>
                <a:pt x="9452" y="15474"/>
              </a:lnTo>
              <a:lnTo>
                <a:pt x="11973" y="16384"/>
              </a:lnTo>
              <a:lnTo>
                <a:pt x="13863" y="15474"/>
              </a:lnTo>
              <a:lnTo>
                <a:pt x="15754" y="13653"/>
              </a:lnTo>
              <a:lnTo>
                <a:pt x="16384" y="10923"/>
              </a:lnTo>
              <a:lnTo>
                <a:pt x="16384" y="5461"/>
              </a:lnTo>
              <a:lnTo>
                <a:pt x="13863" y="0"/>
              </a:lnTo>
            </a:path>
          </a:pathLst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28575</xdr:rowOff>
    </xdr:from>
    <xdr:to>
      <xdr:col>6</xdr:col>
      <xdr:colOff>0</xdr:colOff>
      <xdr:row>22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20</xdr:row>
      <xdr:rowOff>95250</xdr:rowOff>
    </xdr:from>
    <xdr:to>
      <xdr:col>6</xdr:col>
      <xdr:colOff>0</xdr:colOff>
      <xdr:row>22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657600" y="3333750"/>
          <a:ext cx="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X</a:t>
          </a:r>
        </a:p>
      </xdr:txBody>
    </xdr:sp>
    <xdr:clientData/>
  </xdr:twoCellAnchor>
  <xdr:twoCellAnchor>
    <xdr:from>
      <xdr:col>6</xdr:col>
      <xdr:colOff>0</xdr:colOff>
      <xdr:row>13</xdr:row>
      <xdr:rowOff>142875</xdr:rowOff>
    </xdr:from>
    <xdr:to>
      <xdr:col>6</xdr:col>
      <xdr:colOff>0</xdr:colOff>
      <xdr:row>15</xdr:row>
      <xdr:rowOff>85725</xdr:rowOff>
    </xdr:to>
    <xdr:sp macro="" textlink="">
      <xdr:nvSpPr>
        <xdr:cNvPr id="5" name="TextBox 3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657600" y="22479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Calibri"/>
            </a:rPr>
            <a:t>P(X=&gt;70.5)=0.001871</a:t>
          </a:r>
        </a:p>
      </xdr:txBody>
    </xdr:sp>
    <xdr:clientData/>
  </xdr:twoCellAnchor>
  <xdr:twoCellAnchor>
    <xdr:from>
      <xdr:col>6</xdr:col>
      <xdr:colOff>0</xdr:colOff>
      <xdr:row>21</xdr:row>
      <xdr:rowOff>76200</xdr:rowOff>
    </xdr:from>
    <xdr:to>
      <xdr:col>6</xdr:col>
      <xdr:colOff>0</xdr:colOff>
      <xdr:row>22</xdr:row>
      <xdr:rowOff>142875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57600" y="3476625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50</a:t>
          </a:r>
        </a:p>
      </xdr:txBody>
    </xdr:sp>
    <xdr:clientData/>
  </xdr:twoCellAnchor>
  <xdr:twoCellAnchor>
    <xdr:from>
      <xdr:col>6</xdr:col>
      <xdr:colOff>0</xdr:colOff>
      <xdr:row>23</xdr:row>
      <xdr:rowOff>104775</xdr:rowOff>
    </xdr:from>
    <xdr:to>
      <xdr:col>6</xdr:col>
      <xdr:colOff>0</xdr:colOff>
      <xdr:row>25</xdr:row>
      <xdr:rowOff>9525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57600" y="3829050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70</a:t>
          </a:r>
        </a:p>
      </xdr:txBody>
    </xdr:sp>
    <xdr:clientData/>
  </xdr:twoCellAnchor>
  <xdr:twoCellAnchor>
    <xdr:from>
      <xdr:col>6</xdr:col>
      <xdr:colOff>0</xdr:colOff>
      <xdr:row>21</xdr:row>
      <xdr:rowOff>66675</xdr:rowOff>
    </xdr:from>
    <xdr:to>
      <xdr:col>6</xdr:col>
      <xdr:colOff>0</xdr:colOff>
      <xdr:row>22</xdr:row>
      <xdr:rowOff>133350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57600" y="3467100"/>
          <a:ext cx="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70.5</a:t>
          </a:r>
        </a:p>
      </xdr:txBody>
    </xdr:sp>
    <xdr:clientData/>
  </xdr:twoCellAnchor>
  <xdr:twoCellAnchor>
    <xdr:from>
      <xdr:col>6</xdr:col>
      <xdr:colOff>0</xdr:colOff>
      <xdr:row>23</xdr:row>
      <xdr:rowOff>47625</xdr:rowOff>
    </xdr:from>
    <xdr:to>
      <xdr:col>6</xdr:col>
      <xdr:colOff>0</xdr:colOff>
      <xdr:row>24</xdr:row>
      <xdr:rowOff>76200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57600" y="3771900"/>
          <a:ext cx="0" cy="1905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Poisson X</a:t>
          </a:r>
        </a:p>
      </xdr:txBody>
    </xdr:sp>
    <xdr:clientData/>
  </xdr:twoCellAnchor>
  <xdr:twoCellAnchor>
    <xdr:from>
      <xdr:col>8</xdr:col>
      <xdr:colOff>390525</xdr:colOff>
      <xdr:row>2</xdr:row>
      <xdr:rowOff>123825</xdr:rowOff>
    </xdr:from>
    <xdr:to>
      <xdr:col>16</xdr:col>
      <xdr:colOff>409575</xdr:colOff>
      <xdr:row>20</xdr:row>
      <xdr:rowOff>114300</xdr:rowOff>
    </xdr:to>
    <xdr:graphicFrame macro="">
      <xdr:nvGraphicFramePr>
        <xdr:cNvPr id="10" name="Chart 5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323850</xdr:colOff>
      <xdr:row>19</xdr:row>
      <xdr:rowOff>19050</xdr:rowOff>
    </xdr:from>
    <xdr:to>
      <xdr:col>12</xdr:col>
      <xdr:colOff>533400</xdr:colOff>
      <xdr:row>20</xdr:row>
      <xdr:rowOff>66675</xdr:rowOff>
    </xdr:to>
    <xdr:sp macro="" textlink="">
      <xdr:nvSpPr>
        <xdr:cNvPr id="11" name="Text Box 5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7639050" y="3095625"/>
          <a:ext cx="209550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50</a:t>
          </a:r>
        </a:p>
      </xdr:txBody>
    </xdr:sp>
    <xdr:clientData/>
  </xdr:twoCellAnchor>
  <xdr:twoCellAnchor>
    <xdr:from>
      <xdr:col>8</xdr:col>
      <xdr:colOff>561975</xdr:colOff>
      <xdr:row>20</xdr:row>
      <xdr:rowOff>152400</xdr:rowOff>
    </xdr:from>
    <xdr:to>
      <xdr:col>16</xdr:col>
      <xdr:colOff>304800</xdr:colOff>
      <xdr:row>20</xdr:row>
      <xdr:rowOff>152400</xdr:rowOff>
    </xdr:to>
    <xdr:sp macro="" textlink="">
      <xdr:nvSpPr>
        <xdr:cNvPr id="12" name="Line 5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5438775" y="3390900"/>
          <a:ext cx="461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333375</xdr:colOff>
      <xdr:row>11</xdr:row>
      <xdr:rowOff>28575</xdr:rowOff>
    </xdr:from>
    <xdr:to>
      <xdr:col>13</xdr:col>
      <xdr:colOff>333375</xdr:colOff>
      <xdr:row>20</xdr:row>
      <xdr:rowOff>142875</xdr:rowOff>
    </xdr:to>
    <xdr:sp macro="" textlink="">
      <xdr:nvSpPr>
        <xdr:cNvPr id="13" name="Line 5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8258175" y="1809750"/>
          <a:ext cx="0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21</xdr:row>
      <xdr:rowOff>66675</xdr:rowOff>
    </xdr:from>
    <xdr:to>
      <xdr:col>13</xdr:col>
      <xdr:colOff>438150</xdr:colOff>
      <xdr:row>22</xdr:row>
      <xdr:rowOff>114300</xdr:rowOff>
    </xdr:to>
    <xdr:sp macro="" textlink="">
      <xdr:nvSpPr>
        <xdr:cNvPr id="14" name="Text Box 530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8153400" y="3467100"/>
          <a:ext cx="209550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70</a:t>
          </a:r>
        </a:p>
      </xdr:txBody>
    </xdr:sp>
    <xdr:clientData/>
  </xdr:twoCellAnchor>
  <xdr:twoCellAnchor>
    <xdr:from>
      <xdr:col>13</xdr:col>
      <xdr:colOff>428625</xdr:colOff>
      <xdr:row>19</xdr:row>
      <xdr:rowOff>0</xdr:rowOff>
    </xdr:from>
    <xdr:to>
      <xdr:col>14</xdr:col>
      <xdr:colOff>114300</xdr:colOff>
      <xdr:row>20</xdr:row>
      <xdr:rowOff>47625</xdr:rowOff>
    </xdr:to>
    <xdr:sp macro="" textlink="">
      <xdr:nvSpPr>
        <xdr:cNvPr id="15" name="Text Box 53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8353425" y="3076575"/>
          <a:ext cx="295275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70.5</a:t>
          </a:r>
        </a:p>
      </xdr:txBody>
    </xdr:sp>
    <xdr:clientData/>
  </xdr:twoCellAnchor>
  <xdr:twoCellAnchor>
    <xdr:from>
      <xdr:col>13</xdr:col>
      <xdr:colOff>504825</xdr:colOff>
      <xdr:row>13</xdr:row>
      <xdr:rowOff>66675</xdr:rowOff>
    </xdr:from>
    <xdr:to>
      <xdr:col>13</xdr:col>
      <xdr:colOff>504825</xdr:colOff>
      <xdr:row>18</xdr:row>
      <xdr:rowOff>95250</xdr:rowOff>
    </xdr:to>
    <xdr:sp macro="" textlink="">
      <xdr:nvSpPr>
        <xdr:cNvPr id="16" name="Line 53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 flipV="1">
          <a:off x="8429625" y="21717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523875</xdr:colOff>
      <xdr:row>14</xdr:row>
      <xdr:rowOff>57150</xdr:rowOff>
    </xdr:from>
    <xdr:to>
      <xdr:col>13</xdr:col>
      <xdr:colOff>600075</xdr:colOff>
      <xdr:row>14</xdr:row>
      <xdr:rowOff>123825</xdr:rowOff>
    </xdr:to>
    <xdr:sp macro="" textlink="">
      <xdr:nvSpPr>
        <xdr:cNvPr id="17" name="Line 533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 flipH="1">
          <a:off x="8448675" y="2324100"/>
          <a:ext cx="7620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523875</xdr:colOff>
      <xdr:row>15</xdr:row>
      <xdr:rowOff>57150</xdr:rowOff>
    </xdr:from>
    <xdr:to>
      <xdr:col>14</xdr:col>
      <xdr:colOff>76200</xdr:colOff>
      <xdr:row>16</xdr:row>
      <xdr:rowOff>19050</xdr:rowOff>
    </xdr:to>
    <xdr:sp macro="" textlink="">
      <xdr:nvSpPr>
        <xdr:cNvPr id="18" name="Line 534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H="1">
          <a:off x="8448675" y="2486025"/>
          <a:ext cx="16192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533400</xdr:colOff>
      <xdr:row>16</xdr:row>
      <xdr:rowOff>47625</xdr:rowOff>
    </xdr:from>
    <xdr:to>
      <xdr:col>14</xdr:col>
      <xdr:colOff>161925</xdr:colOff>
      <xdr:row>17</xdr:row>
      <xdr:rowOff>76200</xdr:rowOff>
    </xdr:to>
    <xdr:sp macro="" textlink="">
      <xdr:nvSpPr>
        <xdr:cNvPr id="19" name="Line 535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 flipH="1">
          <a:off x="8458200" y="2638425"/>
          <a:ext cx="2381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16</xdr:row>
      <xdr:rowOff>152400</xdr:rowOff>
    </xdr:from>
    <xdr:to>
      <xdr:col>14</xdr:col>
      <xdr:colOff>304800</xdr:colOff>
      <xdr:row>18</xdr:row>
      <xdr:rowOff>85725</xdr:rowOff>
    </xdr:to>
    <xdr:sp macro="" textlink="">
      <xdr:nvSpPr>
        <xdr:cNvPr id="20" name="Line 536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H="1">
          <a:off x="8534400" y="2743200"/>
          <a:ext cx="30480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257175</xdr:colOff>
      <xdr:row>17</xdr:row>
      <xdr:rowOff>85725</xdr:rowOff>
    </xdr:from>
    <xdr:to>
      <xdr:col>14</xdr:col>
      <xdr:colOff>457200</xdr:colOff>
      <xdr:row>18</xdr:row>
      <xdr:rowOff>76200</xdr:rowOff>
    </xdr:to>
    <xdr:sp macro="" textlink="">
      <xdr:nvSpPr>
        <xdr:cNvPr id="21" name="Line 537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 flipH="1">
          <a:off x="8791575" y="2838450"/>
          <a:ext cx="20002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552450</xdr:colOff>
      <xdr:row>18</xdr:row>
      <xdr:rowOff>28575</xdr:rowOff>
    </xdr:from>
    <xdr:to>
      <xdr:col>15</xdr:col>
      <xdr:colOff>19050</xdr:colOff>
      <xdr:row>18</xdr:row>
      <xdr:rowOff>85725</xdr:rowOff>
    </xdr:to>
    <xdr:sp macro="" textlink="">
      <xdr:nvSpPr>
        <xdr:cNvPr id="22" name="Line 538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H="1">
          <a:off x="9086850" y="2943225"/>
          <a:ext cx="762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21</xdr:row>
      <xdr:rowOff>38100</xdr:rowOff>
    </xdr:from>
    <xdr:to>
      <xdr:col>16</xdr:col>
      <xdr:colOff>323850</xdr:colOff>
      <xdr:row>22</xdr:row>
      <xdr:rowOff>85725</xdr:rowOff>
    </xdr:to>
    <xdr:sp macro="" textlink="">
      <xdr:nvSpPr>
        <xdr:cNvPr id="23" name="Text Box 539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9334500" y="3438525"/>
          <a:ext cx="742950" cy="20955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Poisson, X</a:t>
          </a:r>
        </a:p>
      </xdr:txBody>
    </xdr:sp>
    <xdr:clientData/>
  </xdr:twoCellAnchor>
  <xdr:twoCellAnchor>
    <xdr:from>
      <xdr:col>14</xdr:col>
      <xdr:colOff>47625</xdr:colOff>
      <xdr:row>10</xdr:row>
      <xdr:rowOff>123825</xdr:rowOff>
    </xdr:from>
    <xdr:to>
      <xdr:col>16</xdr:col>
      <xdr:colOff>276225</xdr:colOff>
      <xdr:row>12</xdr:row>
      <xdr:rowOff>19050</xdr:rowOff>
    </xdr:to>
    <xdr:sp macro="" textlink="">
      <xdr:nvSpPr>
        <xdr:cNvPr id="24" name="Text Box 540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8582025" y="1743075"/>
          <a:ext cx="1447800" cy="21907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P(X =&gt; 70.5) = 0.001871</a:t>
          </a:r>
        </a:p>
      </xdr:txBody>
    </xdr:sp>
    <xdr:clientData/>
  </xdr:twoCellAnchor>
  <xdr:twoCellAnchor>
    <xdr:from>
      <xdr:col>14</xdr:col>
      <xdr:colOff>161925</xdr:colOff>
      <xdr:row>12</xdr:row>
      <xdr:rowOff>66675</xdr:rowOff>
    </xdr:from>
    <xdr:to>
      <xdr:col>15</xdr:col>
      <xdr:colOff>285750</xdr:colOff>
      <xdr:row>16</xdr:row>
      <xdr:rowOff>142875</xdr:rowOff>
    </xdr:to>
    <xdr:sp macro="" textlink="">
      <xdr:nvSpPr>
        <xdr:cNvPr id="25" name="Line 54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 flipH="1">
          <a:off x="8696325" y="2009775"/>
          <a:ext cx="73342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4</xdr:row>
      <xdr:rowOff>38100</xdr:rowOff>
    </xdr:from>
    <xdr:to>
      <xdr:col>13</xdr:col>
      <xdr:colOff>133350</xdr:colOff>
      <xdr:row>5</xdr:row>
      <xdr:rowOff>161925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/>
      </xdr:nvSpPr>
      <xdr:spPr>
        <a:xfrm>
          <a:off x="7581900" y="685800"/>
          <a:ext cx="4762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workbookViewId="0">
      <selection activeCell="T28" sqref="T28"/>
    </sheetView>
  </sheetViews>
  <sheetFormatPr defaultRowHeight="15"/>
  <cols>
    <col min="1" max="1" width="9.140625" style="4"/>
    <col min="2" max="2" width="11.28515625" style="4" customWidth="1"/>
    <col min="3" max="5" width="9.140625" style="4"/>
    <col min="6" max="6" width="9.140625" style="5"/>
    <col min="7" max="7" width="12.42578125" style="5" customWidth="1"/>
    <col min="8" max="16384" width="9.140625" style="4"/>
  </cols>
  <sheetData>
    <row r="1" spans="1:8">
      <c r="A1" s="4" t="s">
        <v>10</v>
      </c>
    </row>
    <row r="4" spans="1:8">
      <c r="B4" s="4" t="s">
        <v>8</v>
      </c>
      <c r="C4" s="4">
        <v>20</v>
      </c>
      <c r="F4" s="7" t="s">
        <v>7</v>
      </c>
      <c r="G4" s="7" t="s">
        <v>0</v>
      </c>
      <c r="H4" s="7" t="s">
        <v>6</v>
      </c>
    </row>
    <row r="5" spans="1:8">
      <c r="B5" s="4" t="s">
        <v>5</v>
      </c>
      <c r="C5" s="4">
        <v>5</v>
      </c>
      <c r="F5" s="8">
        <f>C8</f>
        <v>-3</v>
      </c>
      <c r="G5" s="8">
        <f t="shared" ref="G5:G68" si="0">F5*$C$5+$C$4</f>
        <v>5</v>
      </c>
      <c r="H5" s="8">
        <f t="shared" ref="H5:H68" si="1">_xlfn.NORM.DIST(G5,$C$4,$C$5,FALSE)</f>
        <v>8.8636968238760153E-4</v>
      </c>
    </row>
    <row r="6" spans="1:8">
      <c r="B6" s="4" t="s">
        <v>4</v>
      </c>
      <c r="C6" s="4">
        <v>100</v>
      </c>
      <c r="F6" s="8">
        <f t="shared" ref="F6:F69" si="2">($C$9-$C$8)/($C$6-1)+F5</f>
        <v>-2.9393939393939394</v>
      </c>
      <c r="G6" s="8">
        <f t="shared" si="0"/>
        <v>5.3030303030303028</v>
      </c>
      <c r="H6" s="8">
        <f t="shared" si="1"/>
        <v>1.0611576850575214E-3</v>
      </c>
    </row>
    <row r="7" spans="1:8">
      <c r="F7" s="8">
        <f t="shared" si="2"/>
        <v>-2.8787878787878789</v>
      </c>
      <c r="G7" s="8">
        <f t="shared" si="0"/>
        <v>5.6060606060606055</v>
      </c>
      <c r="H7" s="8">
        <f t="shared" si="1"/>
        <v>1.2657552857165523E-3</v>
      </c>
    </row>
    <row r="8" spans="1:8">
      <c r="B8" s="6" t="s">
        <v>3</v>
      </c>
      <c r="C8" s="4">
        <v>-3</v>
      </c>
      <c r="F8" s="8">
        <f t="shared" si="2"/>
        <v>-2.8181818181818183</v>
      </c>
      <c r="G8" s="8">
        <f t="shared" si="0"/>
        <v>5.9090909090909083</v>
      </c>
      <c r="H8" s="8">
        <f t="shared" si="1"/>
        <v>1.504265069741864E-3</v>
      </c>
    </row>
    <row r="9" spans="1:8">
      <c r="B9" s="6" t="s">
        <v>2</v>
      </c>
      <c r="C9" s="4">
        <v>3</v>
      </c>
      <c r="F9" s="8">
        <f t="shared" si="2"/>
        <v>-2.7575757575757578</v>
      </c>
      <c r="G9" s="8">
        <f t="shared" si="0"/>
        <v>6.212121212121211</v>
      </c>
      <c r="H9" s="8">
        <f t="shared" si="1"/>
        <v>1.781163502683207E-3</v>
      </c>
    </row>
    <row r="10" spans="1:8">
      <c r="F10" s="8">
        <f t="shared" si="2"/>
        <v>-2.6969696969696972</v>
      </c>
      <c r="G10" s="8">
        <f t="shared" si="0"/>
        <v>6.5151515151515138</v>
      </c>
      <c r="H10" s="8">
        <f t="shared" si="1"/>
        <v>2.10129970443004E-3</v>
      </c>
    </row>
    <row r="11" spans="1:8">
      <c r="F11" s="8">
        <f t="shared" si="2"/>
        <v>-2.6363636363636367</v>
      </c>
      <c r="G11" s="8">
        <f t="shared" si="0"/>
        <v>6.8181818181818166</v>
      </c>
      <c r="H11" s="8">
        <f t="shared" si="1"/>
        <v>2.4698865583042211E-3</v>
      </c>
    </row>
    <row r="12" spans="1:8">
      <c r="F12" s="8">
        <f t="shared" si="2"/>
        <v>-2.5757575757575761</v>
      </c>
      <c r="G12" s="8">
        <f t="shared" si="0"/>
        <v>7.1212121212121193</v>
      </c>
      <c r="H12" s="8">
        <f t="shared" si="1"/>
        <v>2.8924829595268356E-3</v>
      </c>
    </row>
    <row r="13" spans="1:8">
      <c r="F13" s="8">
        <f t="shared" si="2"/>
        <v>-2.5151515151515156</v>
      </c>
      <c r="G13" s="8">
        <f t="shared" si="0"/>
        <v>7.4242424242424221</v>
      </c>
      <c r="H13" s="8">
        <f t="shared" si="1"/>
        <v>3.3749660373244461E-3</v>
      </c>
    </row>
    <row r="14" spans="1:8">
      <c r="F14" s="8">
        <f t="shared" si="2"/>
        <v>-2.454545454545455</v>
      </c>
      <c r="G14" s="8">
        <f t="shared" si="0"/>
        <v>7.7272727272727249</v>
      </c>
      <c r="H14" s="8">
        <f t="shared" si="1"/>
        <v>3.923492257149476E-3</v>
      </c>
    </row>
    <row r="15" spans="1:8">
      <c r="F15" s="8">
        <f t="shared" si="2"/>
        <v>-2.3939393939393945</v>
      </c>
      <c r="G15" s="8">
        <f t="shared" si="0"/>
        <v>8.0303030303030276</v>
      </c>
      <c r="H15" s="8">
        <f t="shared" si="1"/>
        <v>4.5444464290190804E-3</v>
      </c>
    </row>
    <row r="16" spans="1:8">
      <c r="F16" s="8">
        <f t="shared" si="2"/>
        <v>-2.3333333333333339</v>
      </c>
      <c r="G16" s="8">
        <f t="shared" si="0"/>
        <v>8.3333333333333304</v>
      </c>
      <c r="H16" s="8">
        <f t="shared" si="1"/>
        <v>5.2443778187418926E-3</v>
      </c>
    </row>
    <row r="17" spans="6:10">
      <c r="F17" s="8">
        <f t="shared" si="2"/>
        <v>-2.2727272727272734</v>
      </c>
      <c r="G17" s="8">
        <f t="shared" si="0"/>
        <v>8.6363636363636331</v>
      </c>
      <c r="H17" s="8">
        <f t="shared" si="1"/>
        <v>6.0299227833601225E-3</v>
      </c>
    </row>
    <row r="18" spans="6:10">
      <c r="F18" s="8">
        <f t="shared" si="2"/>
        <v>-2.2121212121212128</v>
      </c>
      <c r="G18" s="8">
        <f t="shared" si="0"/>
        <v>8.9393939393939359</v>
      </c>
      <c r="H18" s="8">
        <f t="shared" si="1"/>
        <v>6.9077136313460998E-3</v>
      </c>
    </row>
    <row r="19" spans="6:10">
      <c r="F19" s="8">
        <f t="shared" si="2"/>
        <v>-2.1515151515151523</v>
      </c>
      <c r="G19" s="8">
        <f t="shared" si="0"/>
        <v>9.2424242424242387</v>
      </c>
      <c r="H19" s="8">
        <f t="shared" si="1"/>
        <v>7.8842737408056449E-3</v>
      </c>
    </row>
    <row r="20" spans="6:10">
      <c r="F20" s="8">
        <f t="shared" si="2"/>
        <v>-2.0909090909090917</v>
      </c>
      <c r="G20" s="8">
        <f t="shared" si="0"/>
        <v>9.5454545454545414</v>
      </c>
      <c r="H20" s="8">
        <f t="shared" si="1"/>
        <v>8.9658993517185322E-3</v>
      </c>
    </row>
    <row r="21" spans="6:10">
      <c r="F21" s="8">
        <f t="shared" si="2"/>
        <v>-2.0303030303030312</v>
      </c>
      <c r="G21" s="8">
        <f t="shared" si="0"/>
        <v>9.8484848484848442</v>
      </c>
      <c r="H21" s="8">
        <f t="shared" si="1"/>
        <v>1.0158528875160791E-2</v>
      </c>
    </row>
    <row r="22" spans="6:10">
      <c r="F22" s="8">
        <f t="shared" si="2"/>
        <v>-1.9696969696969706</v>
      </c>
      <c r="G22" s="8">
        <f t="shared" si="0"/>
        <v>10.151515151515147</v>
      </c>
      <c r="H22" s="8">
        <f t="shared" si="1"/>
        <v>1.1467601024962564E-2</v>
      </c>
    </row>
    <row r="23" spans="6:10">
      <c r="F23" s="8">
        <f t="shared" si="2"/>
        <v>-1.9090909090909101</v>
      </c>
      <c r="G23" s="8">
        <f t="shared" si="0"/>
        <v>10.45454545454545</v>
      </c>
      <c r="H23" s="8">
        <f t="shared" si="1"/>
        <v>1.2897903564186535E-2</v>
      </c>
    </row>
    <row r="24" spans="6:10">
      <c r="F24" s="8">
        <f t="shared" si="2"/>
        <v>-1.8484848484848495</v>
      </c>
      <c r="G24" s="8">
        <f t="shared" si="0"/>
        <v>10.757575757575752</v>
      </c>
      <c r="H24" s="8">
        <f t="shared" si="1"/>
        <v>1.4453414956466518E-2</v>
      </c>
    </row>
    <row r="25" spans="6:10">
      <c r="F25" s="8">
        <f t="shared" si="2"/>
        <v>-1.787878787878789</v>
      </c>
      <c r="G25" s="8">
        <f t="shared" si="0"/>
        <v>11.060606060606055</v>
      </c>
      <c r="H25" s="8">
        <f t="shared" si="1"/>
        <v>1.61371417046327E-2</v>
      </c>
    </row>
    <row r="26" spans="6:10">
      <c r="F26" s="8">
        <f t="shared" si="2"/>
        <v>-1.7272727272727284</v>
      </c>
      <c r="G26" s="8">
        <f t="shared" si="0"/>
        <v>11.363636363636358</v>
      </c>
      <c r="H26" s="8">
        <f t="shared" si="1"/>
        <v>1.795095462826482E-2</v>
      </c>
      <c r="J26" s="9"/>
    </row>
    <row r="27" spans="6:10">
      <c r="F27" s="8">
        <f t="shared" si="2"/>
        <v>-1.6666666666666679</v>
      </c>
      <c r="G27" s="8">
        <f t="shared" si="0"/>
        <v>11.666666666666661</v>
      </c>
      <c r="H27" s="8">
        <f t="shared" si="1"/>
        <v>1.9895427758549699E-2</v>
      </c>
    </row>
    <row r="28" spans="6:10">
      <c r="F28" s="8">
        <f t="shared" si="2"/>
        <v>-1.6060606060606073</v>
      </c>
      <c r="G28" s="8">
        <f t="shared" si="0"/>
        <v>11.969696969696964</v>
      </c>
      <c r="H28" s="8">
        <f t="shared" si="1"/>
        <v>2.1969683893013979E-2</v>
      </c>
    </row>
    <row r="29" spans="6:10">
      <c r="F29" s="8">
        <f t="shared" si="2"/>
        <v>-1.5454545454545467</v>
      </c>
      <c r="G29" s="8">
        <f t="shared" si="0"/>
        <v>12.272727272727266</v>
      </c>
      <c r="H29" s="8">
        <f t="shared" si="1"/>
        <v>2.4171251134299736E-2</v>
      </c>
    </row>
    <row r="30" spans="6:10">
      <c r="F30" s="8">
        <f t="shared" si="2"/>
        <v>-1.4848484848484862</v>
      </c>
      <c r="G30" s="8">
        <f t="shared" si="0"/>
        <v>12.575757575757569</v>
      </c>
      <c r="H30" s="8">
        <f t="shared" si="1"/>
        <v>2.6495934916950733E-2</v>
      </c>
    </row>
    <row r="31" spans="6:10">
      <c r="F31" s="8">
        <f t="shared" si="2"/>
        <v>-1.4242424242424256</v>
      </c>
      <c r="G31" s="8">
        <f t="shared" si="0"/>
        <v>12.878787878787872</v>
      </c>
      <c r="H31" s="8">
        <f t="shared" si="1"/>
        <v>2.8937710086750456E-2</v>
      </c>
    </row>
    <row r="32" spans="6:10">
      <c r="F32" s="8">
        <f t="shared" si="2"/>
        <v>-1.3636363636363651</v>
      </c>
      <c r="G32" s="8">
        <f t="shared" si="0"/>
        <v>13.181818181818175</v>
      </c>
      <c r="H32" s="8">
        <f t="shared" si="1"/>
        <v>3.1488637523768674E-2</v>
      </c>
    </row>
    <row r="33" spans="6:8">
      <c r="F33" s="8">
        <f t="shared" si="2"/>
        <v>-1.3030303030303045</v>
      </c>
      <c r="G33" s="8">
        <f t="shared" si="0"/>
        <v>13.484848484848477</v>
      </c>
      <c r="H33" s="8">
        <f t="shared" si="1"/>
        <v>3.4138809581809544E-2</v>
      </c>
    </row>
    <row r="34" spans="6:8">
      <c r="F34" s="8">
        <f t="shared" si="2"/>
        <v>-1.242424242424244</v>
      </c>
      <c r="G34" s="8">
        <f t="shared" si="0"/>
        <v>13.78787878787878</v>
      </c>
      <c r="H34" s="8">
        <f t="shared" si="1"/>
        <v>3.6876328246732225E-2</v>
      </c>
    </row>
    <row r="35" spans="6:8">
      <c r="F35" s="8">
        <f t="shared" si="2"/>
        <v>-1.1818181818181834</v>
      </c>
      <c r="G35" s="8">
        <f t="shared" si="0"/>
        <v>14.090909090909083</v>
      </c>
      <c r="H35" s="8">
        <f t="shared" si="1"/>
        <v>3.9687319392616972E-2</v>
      </c>
    </row>
    <row r="36" spans="6:8">
      <c r="F36" s="8">
        <f t="shared" si="2"/>
        <v>-1.1212121212121229</v>
      </c>
      <c r="G36" s="8">
        <f t="shared" si="0"/>
        <v>14.393939393939386</v>
      </c>
      <c r="H36" s="8">
        <f t="shared" si="1"/>
        <v>4.255598584216376E-2</v>
      </c>
    </row>
    <row r="37" spans="6:8">
      <c r="F37" s="8">
        <f t="shared" si="2"/>
        <v>-1.0606060606060623</v>
      </c>
      <c r="G37" s="8">
        <f t="shared" si="0"/>
        <v>14.696969696969688</v>
      </c>
      <c r="H37" s="8">
        <f t="shared" si="1"/>
        <v>4.5464701126272107E-2</v>
      </c>
    </row>
    <row r="38" spans="6:8">
      <c r="F38" s="8">
        <f t="shared" si="2"/>
        <v>-1.0000000000000018</v>
      </c>
      <c r="G38" s="8">
        <f t="shared" si="0"/>
        <v>14.999999999999991</v>
      </c>
      <c r="H38" s="8">
        <f t="shared" si="1"/>
        <v>4.8394144903828581E-2</v>
      </c>
    </row>
    <row r="39" spans="6:8">
      <c r="F39" s="8">
        <f t="shared" si="2"/>
        <v>-0.93939393939394122</v>
      </c>
      <c r="G39" s="8">
        <f t="shared" si="0"/>
        <v>15.303030303030294</v>
      </c>
      <c r="H39" s="8">
        <f t="shared" si="1"/>
        <v>5.1323479968648736E-2</v>
      </c>
    </row>
    <row r="40" spans="6:8">
      <c r="F40" s="8">
        <f t="shared" si="2"/>
        <v>-0.87878787878788067</v>
      </c>
      <c r="G40" s="8">
        <f t="shared" si="0"/>
        <v>15.606060606060597</v>
      </c>
      <c r="H40" s="8">
        <f t="shared" si="1"/>
        <v>5.4230569664095535E-2</v>
      </c>
    </row>
    <row r="41" spans="6:8">
      <c r="F41" s="8">
        <f t="shared" si="2"/>
        <v>-0.81818181818182012</v>
      </c>
      <c r="G41" s="8">
        <f t="shared" si="0"/>
        <v>15.909090909090899</v>
      </c>
      <c r="H41" s="8">
        <f t="shared" si="1"/>
        <v>5.7092233379680918E-2</v>
      </c>
    </row>
    <row r="42" spans="6:8">
      <c r="F42" s="8">
        <f t="shared" si="2"/>
        <v>-0.75757575757575957</v>
      </c>
      <c r="G42" s="8">
        <f t="shared" si="0"/>
        <v>16.212121212121204</v>
      </c>
      <c r="H42" s="8">
        <f t="shared" si="1"/>
        <v>5.9884536654219868E-2</v>
      </c>
    </row>
    <row r="43" spans="6:8">
      <c r="F43" s="8">
        <f t="shared" si="2"/>
        <v>-0.69696969696969902</v>
      </c>
      <c r="G43" s="8">
        <f t="shared" si="0"/>
        <v>16.515151515151505</v>
      </c>
      <c r="H43" s="8">
        <f t="shared" si="1"/>
        <v>6.2583111295583846E-2</v>
      </c>
    </row>
    <row r="44" spans="6:8">
      <c r="F44" s="8">
        <f t="shared" si="2"/>
        <v>-0.63636363636363846</v>
      </c>
      <c r="G44" s="8">
        <f t="shared" si="0"/>
        <v>16.818181818181806</v>
      </c>
      <c r="H44" s="8">
        <f t="shared" si="1"/>
        <v>6.5163499887537918E-2</v>
      </c>
    </row>
    <row r="45" spans="6:8">
      <c r="F45" s="8">
        <f t="shared" si="2"/>
        <v>-0.57575757575757791</v>
      </c>
      <c r="G45" s="8">
        <f t="shared" si="0"/>
        <v>17.12121212121211</v>
      </c>
      <c r="H45" s="8">
        <f t="shared" si="1"/>
        <v>6.7601518128723156E-2</v>
      </c>
    </row>
    <row r="46" spans="6:8">
      <c r="F46" s="8">
        <f t="shared" si="2"/>
        <v>-0.51515151515151736</v>
      </c>
      <c r="G46" s="8">
        <f t="shared" si="0"/>
        <v>17.424242424242415</v>
      </c>
      <c r="H46" s="8">
        <f t="shared" si="1"/>
        <v>6.9873627674530814E-2</v>
      </c>
    </row>
    <row r="47" spans="6:8">
      <c r="F47" s="8">
        <f t="shared" si="2"/>
        <v>-0.45454545454545675</v>
      </c>
      <c r="G47" s="8">
        <f t="shared" si="0"/>
        <v>17.727272727272716</v>
      </c>
      <c r="H47" s="8">
        <f t="shared" si="1"/>
        <v>7.1957311562524592E-2</v>
      </c>
    </row>
    <row r="48" spans="6:8">
      <c r="F48" s="8">
        <f t="shared" si="2"/>
        <v>-0.39393939393939614</v>
      </c>
      <c r="G48" s="8">
        <f t="shared" si="0"/>
        <v>18.030303030303021</v>
      </c>
      <c r="H48" s="8">
        <f t="shared" si="1"/>
        <v>7.3831443923939435E-2</v>
      </c>
    </row>
    <row r="49" spans="6:8">
      <c r="F49" s="8">
        <f t="shared" si="2"/>
        <v>-0.33333333333333554</v>
      </c>
      <c r="G49" s="8">
        <f t="shared" si="0"/>
        <v>18.333333333333321</v>
      </c>
      <c r="H49" s="8">
        <f t="shared" si="1"/>
        <v>7.5476645538598577E-2</v>
      </c>
    </row>
    <row r="50" spans="6:8">
      <c r="F50" s="8">
        <f t="shared" si="2"/>
        <v>-0.27272727272727493</v>
      </c>
      <c r="G50" s="8">
        <f t="shared" si="0"/>
        <v>18.636363636363626</v>
      </c>
      <c r="H50" s="8">
        <f t="shared" si="1"/>
        <v>7.687561689145174E-2</v>
      </c>
    </row>
    <row r="51" spans="6:8">
      <c r="F51" s="8">
        <f t="shared" si="2"/>
        <v>-0.21212121212121432</v>
      </c>
      <c r="G51" s="8">
        <f t="shared" si="0"/>
        <v>18.939393939393927</v>
      </c>
      <c r="H51" s="8">
        <f t="shared" si="1"/>
        <v>7.8013440740257317E-2</v>
      </c>
    </row>
    <row r="52" spans="6:8">
      <c r="F52" s="8">
        <f t="shared" si="2"/>
        <v>-0.15151515151515371</v>
      </c>
      <c r="G52" s="8">
        <f t="shared" si="0"/>
        <v>19.242424242424232</v>
      </c>
      <c r="H52" s="8">
        <f t="shared" si="1"/>
        <v>7.8877846800983739E-2</v>
      </c>
    </row>
    <row r="53" spans="6:8">
      <c r="F53" s="8">
        <f t="shared" si="2"/>
        <v>-9.0909090909093104E-2</v>
      </c>
      <c r="G53" s="8">
        <f t="shared" si="0"/>
        <v>19.545454545454536</v>
      </c>
      <c r="H53" s="8">
        <f t="shared" si="1"/>
        <v>7.9459431986348347E-2</v>
      </c>
    </row>
    <row r="54" spans="6:8">
      <c r="F54" s="8">
        <f t="shared" si="2"/>
        <v>-3.0303030303032497E-2</v>
      </c>
      <c r="G54" s="8">
        <f t="shared" si="0"/>
        <v>19.848484848484837</v>
      </c>
      <c r="H54" s="8">
        <f t="shared" si="1"/>
        <v>7.9751830670748342E-2</v>
      </c>
    </row>
    <row r="55" spans="6:8">
      <c r="F55" s="8">
        <f t="shared" si="2"/>
        <v>3.0303030303028111E-2</v>
      </c>
      <c r="G55" s="8">
        <f t="shared" si="0"/>
        <v>20.151515151515142</v>
      </c>
      <c r="H55" s="8">
        <f t="shared" si="1"/>
        <v>7.9751830670748355E-2</v>
      </c>
    </row>
    <row r="56" spans="6:8">
      <c r="F56" s="8">
        <f t="shared" si="2"/>
        <v>9.0909090909088719E-2</v>
      </c>
      <c r="G56" s="8">
        <f t="shared" si="0"/>
        <v>20.454545454545443</v>
      </c>
      <c r="H56" s="8">
        <f t="shared" si="1"/>
        <v>7.9459431986348361E-2</v>
      </c>
    </row>
    <row r="57" spans="6:8">
      <c r="F57" s="8">
        <f t="shared" si="2"/>
        <v>0.15151515151514933</v>
      </c>
      <c r="G57" s="8">
        <f t="shared" si="0"/>
        <v>20.757575757575747</v>
      </c>
      <c r="H57" s="8">
        <f t="shared" si="1"/>
        <v>7.8877846800983795E-2</v>
      </c>
    </row>
    <row r="58" spans="6:8">
      <c r="F58" s="8">
        <f t="shared" si="2"/>
        <v>0.21212121212120993</v>
      </c>
      <c r="G58" s="8">
        <f t="shared" si="0"/>
        <v>21.060606060606048</v>
      </c>
      <c r="H58" s="8">
        <f t="shared" si="1"/>
        <v>7.8013440740257387E-2</v>
      </c>
    </row>
    <row r="59" spans="6:8">
      <c r="F59" s="8">
        <f t="shared" si="2"/>
        <v>0.27272727272727054</v>
      </c>
      <c r="G59" s="8">
        <f t="shared" si="0"/>
        <v>21.363636363636353</v>
      </c>
      <c r="H59" s="8">
        <f t="shared" si="1"/>
        <v>7.6875616891451837E-2</v>
      </c>
    </row>
    <row r="60" spans="6:8">
      <c r="F60" s="8">
        <f t="shared" si="2"/>
        <v>0.33333333333333115</v>
      </c>
      <c r="G60" s="8">
        <f t="shared" si="0"/>
        <v>21.666666666666657</v>
      </c>
      <c r="H60" s="8">
        <f t="shared" si="1"/>
        <v>7.5476645538598688E-2</v>
      </c>
    </row>
    <row r="61" spans="6:8">
      <c r="F61" s="8">
        <f t="shared" si="2"/>
        <v>0.39393939393939176</v>
      </c>
      <c r="G61" s="8">
        <f t="shared" si="0"/>
        <v>21.969696969696958</v>
      </c>
      <c r="H61" s="8">
        <f t="shared" si="1"/>
        <v>7.3831443923939546E-2</v>
      </c>
    </row>
    <row r="62" spans="6:8">
      <c r="F62" s="8">
        <f t="shared" si="2"/>
        <v>0.45454545454545237</v>
      </c>
      <c r="G62" s="8">
        <f t="shared" si="0"/>
        <v>22.272727272727263</v>
      </c>
      <c r="H62" s="8">
        <f t="shared" si="1"/>
        <v>7.1957311562524731E-2</v>
      </c>
    </row>
    <row r="63" spans="6:8">
      <c r="F63" s="8">
        <f t="shared" si="2"/>
        <v>0.51515151515151292</v>
      </c>
      <c r="G63" s="8">
        <f t="shared" si="0"/>
        <v>22.575757575757564</v>
      </c>
      <c r="H63" s="8">
        <f t="shared" si="1"/>
        <v>6.987362767453098E-2</v>
      </c>
    </row>
    <row r="64" spans="6:8">
      <c r="F64" s="8">
        <f t="shared" si="2"/>
        <v>0.57575757575757347</v>
      </c>
      <c r="G64" s="8">
        <f t="shared" si="0"/>
        <v>22.878787878787868</v>
      </c>
      <c r="H64" s="8">
        <f t="shared" si="1"/>
        <v>6.7601518128723309E-2</v>
      </c>
    </row>
    <row r="65" spans="6:8">
      <c r="F65" s="8">
        <f t="shared" si="2"/>
        <v>0.63636363636363402</v>
      </c>
      <c r="G65" s="8">
        <f t="shared" si="0"/>
        <v>23.181818181818169</v>
      </c>
      <c r="H65" s="8">
        <f t="shared" si="1"/>
        <v>6.5163499887538126E-2</v>
      </c>
    </row>
    <row r="66" spans="6:8">
      <c r="F66" s="8">
        <f t="shared" si="2"/>
        <v>0.69696969696969457</v>
      </c>
      <c r="G66" s="8">
        <f t="shared" si="0"/>
        <v>23.484848484848474</v>
      </c>
      <c r="H66" s="8">
        <f t="shared" si="1"/>
        <v>6.258311129558404E-2</v>
      </c>
    </row>
    <row r="67" spans="6:8">
      <c r="F67" s="8">
        <f t="shared" si="2"/>
        <v>0.75757575757575513</v>
      </c>
      <c r="G67" s="8">
        <f t="shared" si="0"/>
        <v>23.787878787878775</v>
      </c>
      <c r="H67" s="8">
        <f t="shared" si="1"/>
        <v>5.9884536654220062E-2</v>
      </c>
    </row>
    <row r="68" spans="6:8">
      <c r="F68" s="8">
        <f t="shared" si="2"/>
        <v>0.81818181818181568</v>
      </c>
      <c r="G68" s="8">
        <f t="shared" si="0"/>
        <v>24.090909090909079</v>
      </c>
      <c r="H68" s="8">
        <f t="shared" si="1"/>
        <v>5.7092233379681105E-2</v>
      </c>
    </row>
    <row r="69" spans="6:8">
      <c r="F69" s="8">
        <f t="shared" si="2"/>
        <v>0.87878787878787623</v>
      </c>
      <c r="G69" s="8">
        <f t="shared" ref="G69:G104" si="3">F69*$C$5+$C$4</f>
        <v>24.39393939393938</v>
      </c>
      <c r="H69" s="8">
        <f t="shared" ref="H69:H104" si="4">_xlfn.NORM.DIST(G69,$C$4,$C$5,FALSE)</f>
        <v>5.4230569664095757E-2</v>
      </c>
    </row>
    <row r="70" spans="6:8">
      <c r="F70" s="8">
        <f t="shared" ref="F70:F104" si="5">($C$9-$C$8)/($C$6-1)+F69</f>
        <v>0.93939393939393678</v>
      </c>
      <c r="G70" s="8">
        <f t="shared" si="3"/>
        <v>24.696969696969685</v>
      </c>
      <c r="H70" s="8">
        <f t="shared" si="4"/>
        <v>5.1323479968648937E-2</v>
      </c>
    </row>
    <row r="71" spans="6:8">
      <c r="F71" s="8">
        <f t="shared" si="5"/>
        <v>0.99999999999999734</v>
      </c>
      <c r="G71" s="8">
        <f t="shared" si="3"/>
        <v>24.999999999999986</v>
      </c>
      <c r="H71" s="8">
        <f t="shared" si="4"/>
        <v>4.8394144903828817E-2</v>
      </c>
    </row>
    <row r="72" spans="6:8">
      <c r="F72" s="8">
        <f t="shared" si="5"/>
        <v>1.0606060606060579</v>
      </c>
      <c r="G72" s="8">
        <f t="shared" si="3"/>
        <v>25.30303030303029</v>
      </c>
      <c r="H72" s="8">
        <f t="shared" si="4"/>
        <v>4.5464701126272301E-2</v>
      </c>
    </row>
    <row r="73" spans="6:8">
      <c r="F73" s="8">
        <f t="shared" si="5"/>
        <v>1.1212121212121184</v>
      </c>
      <c r="G73" s="8">
        <f t="shared" si="3"/>
        <v>25.606060606060591</v>
      </c>
      <c r="H73" s="8">
        <f t="shared" si="4"/>
        <v>4.2555985842163982E-2</v>
      </c>
    </row>
    <row r="74" spans="6:8">
      <c r="F74" s="8">
        <f t="shared" si="5"/>
        <v>1.181818181818179</v>
      </c>
      <c r="G74" s="8">
        <f t="shared" si="3"/>
        <v>25.909090909090896</v>
      </c>
      <c r="H74" s="8">
        <f t="shared" si="4"/>
        <v>3.9687319392617167E-2</v>
      </c>
    </row>
    <row r="75" spans="6:8">
      <c r="F75" s="8">
        <f t="shared" si="5"/>
        <v>1.2424242424242395</v>
      </c>
      <c r="G75" s="8">
        <f t="shared" si="3"/>
        <v>26.212121212121197</v>
      </c>
      <c r="H75" s="8">
        <f t="shared" si="4"/>
        <v>3.687632824673244E-2</v>
      </c>
    </row>
    <row r="76" spans="6:8">
      <c r="F76" s="8">
        <f t="shared" si="5"/>
        <v>1.3030303030303001</v>
      </c>
      <c r="G76" s="8">
        <f t="shared" si="3"/>
        <v>26.515151515151501</v>
      </c>
      <c r="H76" s="8">
        <f t="shared" si="4"/>
        <v>3.4138809581809731E-2</v>
      </c>
    </row>
    <row r="77" spans="6:8">
      <c r="F77" s="8">
        <f t="shared" si="5"/>
        <v>1.3636363636363606</v>
      </c>
      <c r="G77" s="8">
        <f t="shared" si="3"/>
        <v>26.818181818181802</v>
      </c>
      <c r="H77" s="8">
        <f t="shared" si="4"/>
        <v>3.1488637523768875E-2</v>
      </c>
    </row>
    <row r="78" spans="6:8">
      <c r="F78" s="8">
        <f t="shared" si="5"/>
        <v>1.4242424242424212</v>
      </c>
      <c r="G78" s="8">
        <f t="shared" si="3"/>
        <v>27.121212121212107</v>
      </c>
      <c r="H78" s="8">
        <f t="shared" si="4"/>
        <v>2.8937710086750629E-2</v>
      </c>
    </row>
    <row r="79" spans="6:8">
      <c r="F79" s="8">
        <f t="shared" si="5"/>
        <v>1.4848484848484818</v>
      </c>
      <c r="G79" s="8">
        <f t="shared" si="3"/>
        <v>27.424242424242408</v>
      </c>
      <c r="H79" s="8">
        <f t="shared" si="4"/>
        <v>2.649593491695091E-2</v>
      </c>
    </row>
    <row r="80" spans="6:8">
      <c r="F80" s="8">
        <f t="shared" si="5"/>
        <v>1.5454545454545423</v>
      </c>
      <c r="G80" s="8">
        <f t="shared" si="3"/>
        <v>27.727272727272712</v>
      </c>
      <c r="H80" s="8">
        <f t="shared" si="4"/>
        <v>2.4171251134299892E-2</v>
      </c>
    </row>
    <row r="81" spans="6:8">
      <c r="F81" s="8">
        <f t="shared" si="5"/>
        <v>1.6060606060606029</v>
      </c>
      <c r="G81" s="8">
        <f t="shared" si="3"/>
        <v>28.030303030303013</v>
      </c>
      <c r="H81" s="8">
        <f t="shared" si="4"/>
        <v>2.1969683893014146E-2</v>
      </c>
    </row>
    <row r="82" spans="6:8">
      <c r="F82" s="8">
        <f t="shared" si="5"/>
        <v>1.6666666666666634</v>
      </c>
      <c r="G82" s="8">
        <f t="shared" si="3"/>
        <v>28.333333333333318</v>
      </c>
      <c r="H82" s="8">
        <f t="shared" si="4"/>
        <v>1.9895427758549841E-2</v>
      </c>
    </row>
    <row r="83" spans="6:8">
      <c r="F83" s="8">
        <f t="shared" si="5"/>
        <v>1.727272727272724</v>
      </c>
      <c r="G83" s="8">
        <f t="shared" si="3"/>
        <v>28.636363636363619</v>
      </c>
      <c r="H83" s="8">
        <f t="shared" si="4"/>
        <v>1.7950954628264966E-2</v>
      </c>
    </row>
    <row r="84" spans="6:8">
      <c r="F84" s="8">
        <f t="shared" si="5"/>
        <v>1.7878787878787845</v>
      </c>
      <c r="G84" s="8">
        <f t="shared" si="3"/>
        <v>28.939393939393923</v>
      </c>
      <c r="H84" s="8">
        <f t="shared" si="4"/>
        <v>1.6137141704632822E-2</v>
      </c>
    </row>
    <row r="85" spans="6:8">
      <c r="F85" s="8">
        <f t="shared" si="5"/>
        <v>1.8484848484848451</v>
      </c>
      <c r="G85" s="8">
        <f t="shared" si="3"/>
        <v>29.242424242424224</v>
      </c>
      <c r="H85" s="8">
        <f t="shared" si="4"/>
        <v>1.4453414956466641E-2</v>
      </c>
    </row>
    <row r="86" spans="6:8">
      <c r="F86" s="8">
        <f t="shared" si="5"/>
        <v>1.9090909090909056</v>
      </c>
      <c r="G86" s="8">
        <f t="shared" si="3"/>
        <v>29.545454545454529</v>
      </c>
      <c r="H86" s="8">
        <f t="shared" si="4"/>
        <v>1.2897903564186641E-2</v>
      </c>
    </row>
    <row r="87" spans="6:8">
      <c r="F87" s="8">
        <f t="shared" si="5"/>
        <v>1.9696969696969662</v>
      </c>
      <c r="G87" s="8">
        <f t="shared" si="3"/>
        <v>29.84848484848483</v>
      </c>
      <c r="H87" s="8">
        <f t="shared" si="4"/>
        <v>1.146760102496267E-2</v>
      </c>
    </row>
    <row r="88" spans="6:8">
      <c r="F88" s="8">
        <f t="shared" si="5"/>
        <v>2.0303030303030267</v>
      </c>
      <c r="G88" s="8">
        <f t="shared" si="3"/>
        <v>30.151515151515135</v>
      </c>
      <c r="H88" s="8">
        <f t="shared" si="4"/>
        <v>1.0158528875160888E-2</v>
      </c>
    </row>
    <row r="89" spans="6:8">
      <c r="F89" s="8">
        <f t="shared" si="5"/>
        <v>2.0909090909090873</v>
      </c>
      <c r="G89" s="8">
        <f t="shared" si="3"/>
        <v>30.454545454545435</v>
      </c>
      <c r="H89" s="8">
        <f t="shared" si="4"/>
        <v>8.965899351718612E-3</v>
      </c>
    </row>
    <row r="90" spans="6:8">
      <c r="F90" s="8">
        <f t="shared" si="5"/>
        <v>2.1515151515151478</v>
      </c>
      <c r="G90" s="8">
        <f t="shared" si="3"/>
        <v>30.75757575757574</v>
      </c>
      <c r="H90" s="8">
        <f t="shared" si="4"/>
        <v>7.8842737408057213E-3</v>
      </c>
    </row>
    <row r="91" spans="6:8">
      <c r="F91" s="8">
        <f t="shared" si="5"/>
        <v>2.2121212121212084</v>
      </c>
      <c r="G91" s="8">
        <f t="shared" si="3"/>
        <v>31.060606060606041</v>
      </c>
      <c r="H91" s="8">
        <f t="shared" si="4"/>
        <v>6.90771363134617E-3</v>
      </c>
    </row>
    <row r="92" spans="6:8">
      <c r="F92" s="8">
        <f t="shared" si="5"/>
        <v>2.2727272727272689</v>
      </c>
      <c r="G92" s="8">
        <f t="shared" si="3"/>
        <v>31.363636363636346</v>
      </c>
      <c r="H92" s="8">
        <f t="shared" si="4"/>
        <v>6.0299227833601841E-3</v>
      </c>
    </row>
    <row r="93" spans="6:8">
      <c r="F93" s="8">
        <f t="shared" si="5"/>
        <v>2.3333333333333295</v>
      </c>
      <c r="G93" s="8">
        <f t="shared" si="3"/>
        <v>31.666666666666647</v>
      </c>
      <c r="H93" s="8">
        <f t="shared" si="4"/>
        <v>5.2443778187419446E-3</v>
      </c>
    </row>
    <row r="94" spans="6:8">
      <c r="F94" s="8">
        <f t="shared" si="5"/>
        <v>2.39393939393939</v>
      </c>
      <c r="G94" s="8">
        <f t="shared" si="3"/>
        <v>31.969696969696951</v>
      </c>
      <c r="H94" s="8">
        <f t="shared" si="4"/>
        <v>4.544446429019129E-3</v>
      </c>
    </row>
    <row r="95" spans="6:8">
      <c r="F95" s="8">
        <f t="shared" si="5"/>
        <v>2.4545454545454506</v>
      </c>
      <c r="G95" s="8">
        <f t="shared" si="3"/>
        <v>32.272727272727252</v>
      </c>
      <c r="H95" s="8">
        <f t="shared" si="4"/>
        <v>3.9234922571495193E-3</v>
      </c>
    </row>
    <row r="96" spans="6:8">
      <c r="F96" s="8">
        <f t="shared" si="5"/>
        <v>2.5151515151515111</v>
      </c>
      <c r="G96" s="8">
        <f t="shared" si="3"/>
        <v>32.575757575757557</v>
      </c>
      <c r="H96" s="8">
        <f t="shared" si="4"/>
        <v>3.3749660373244834E-3</v>
      </c>
    </row>
    <row r="97" spans="6:8">
      <c r="F97" s="8">
        <f t="shared" si="5"/>
        <v>2.5757575757575717</v>
      </c>
      <c r="G97" s="8">
        <f t="shared" si="3"/>
        <v>32.878787878787861</v>
      </c>
      <c r="H97" s="8">
        <f t="shared" si="4"/>
        <v>2.8924829595268651E-3</v>
      </c>
    </row>
    <row r="98" spans="6:8">
      <c r="F98" s="8">
        <f t="shared" si="5"/>
        <v>2.6363636363636322</v>
      </c>
      <c r="G98" s="8">
        <f t="shared" si="3"/>
        <v>33.181818181818159</v>
      </c>
      <c r="H98" s="8">
        <f t="shared" si="4"/>
        <v>2.4698865583042528E-3</v>
      </c>
    </row>
    <row r="99" spans="6:8">
      <c r="F99" s="8">
        <f t="shared" si="5"/>
        <v>2.6969696969696928</v>
      </c>
      <c r="G99" s="8">
        <f t="shared" si="3"/>
        <v>33.484848484848463</v>
      </c>
      <c r="H99" s="8">
        <f t="shared" si="4"/>
        <v>2.1012997044300647E-3</v>
      </c>
    </row>
    <row r="100" spans="6:8">
      <c r="F100" s="8">
        <f t="shared" si="5"/>
        <v>2.7575757575757534</v>
      </c>
      <c r="G100" s="8">
        <f t="shared" si="3"/>
        <v>33.787878787878768</v>
      </c>
      <c r="H100" s="8">
        <f t="shared" si="4"/>
        <v>1.7811635026832291E-3</v>
      </c>
    </row>
    <row r="101" spans="6:8">
      <c r="F101" s="8">
        <f t="shared" si="5"/>
        <v>2.8181818181818139</v>
      </c>
      <c r="G101" s="8">
        <f t="shared" si="3"/>
        <v>34.090909090909065</v>
      </c>
      <c r="H101" s="8">
        <f t="shared" si="4"/>
        <v>1.5042650697418868E-3</v>
      </c>
    </row>
    <row r="102" spans="6:8">
      <c r="F102" s="8">
        <f t="shared" si="5"/>
        <v>2.8787878787878745</v>
      </c>
      <c r="G102" s="8">
        <f t="shared" si="3"/>
        <v>34.393939393939377</v>
      </c>
      <c r="H102" s="8">
        <f t="shared" si="4"/>
        <v>1.2657552857165658E-3</v>
      </c>
    </row>
    <row r="103" spans="6:8">
      <c r="F103" s="8">
        <f t="shared" si="5"/>
        <v>2.939393939393935</v>
      </c>
      <c r="G103" s="8">
        <f t="shared" si="3"/>
        <v>34.696969696969674</v>
      </c>
      <c r="H103" s="8">
        <f t="shared" si="4"/>
        <v>1.0611576850575346E-3</v>
      </c>
    </row>
    <row r="104" spans="6:8">
      <c r="F104" s="8">
        <f t="shared" si="5"/>
        <v>2.9999999999999956</v>
      </c>
      <c r="G104" s="8">
        <f t="shared" si="3"/>
        <v>34.999999999999979</v>
      </c>
      <c r="H104" s="8">
        <f t="shared" si="4"/>
        <v>8.8636968238761334E-4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76129" r:id="rId3">
          <objectPr defaultSize="0" autoPict="0" r:id="rId4">
            <anchor moveWithCells="1">
              <from>
                <xdr:col>1</xdr:col>
                <xdr:colOff>28575</xdr:colOff>
                <xdr:row>11</xdr:row>
                <xdr:rowOff>85725</xdr:rowOff>
              </from>
              <to>
                <xdr:col>3</xdr:col>
                <xdr:colOff>390525</xdr:colOff>
                <xdr:row>14</xdr:row>
                <xdr:rowOff>47625</xdr:rowOff>
              </to>
            </anchor>
          </objectPr>
        </oleObject>
      </mc:Choice>
      <mc:Fallback>
        <oleObject progId="Equation.3" shapeId="176129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0"/>
  <sheetViews>
    <sheetView tabSelected="1" topLeftCell="C1" workbookViewId="0">
      <selection activeCell="K31" sqref="K31"/>
    </sheetView>
  </sheetViews>
  <sheetFormatPr defaultRowHeight="15"/>
  <cols>
    <col min="1" max="1" width="9.140625" style="4"/>
    <col min="2" max="2" width="19.7109375" style="4" customWidth="1"/>
    <col min="3" max="3" width="30" style="4" customWidth="1"/>
    <col min="4" max="4" width="13.7109375" style="4" customWidth="1"/>
    <col min="5" max="5" width="39.7109375" style="4" customWidth="1"/>
    <col min="6" max="6" width="6.85546875" style="4" customWidth="1"/>
    <col min="7" max="16384" width="9.140625" style="4"/>
  </cols>
  <sheetData>
    <row r="1" spans="1:5">
      <c r="A1" s="4" t="s">
        <v>62</v>
      </c>
      <c r="C1" s="4" t="s">
        <v>61</v>
      </c>
    </row>
    <row r="2" spans="1:5">
      <c r="A2" s="4" t="s">
        <v>60</v>
      </c>
      <c r="C2" s="4" t="s">
        <v>194</v>
      </c>
    </row>
    <row r="3" spans="1:5">
      <c r="C3" s="21" t="s">
        <v>184</v>
      </c>
      <c r="D3" s="19">
        <v>50</v>
      </c>
      <c r="E3" s="10"/>
    </row>
    <row r="4" spans="1:5" ht="17.25">
      <c r="C4" s="21" t="s">
        <v>124</v>
      </c>
      <c r="D4" s="19">
        <v>50</v>
      </c>
      <c r="E4" s="10"/>
    </row>
    <row r="5" spans="1:5">
      <c r="C5" s="21" t="s">
        <v>126</v>
      </c>
      <c r="D5" s="19">
        <f>SQRT(D4)</f>
        <v>7.0710678118654755</v>
      </c>
      <c r="E5" s="10" t="s">
        <v>59</v>
      </c>
    </row>
    <row r="7" spans="1:5">
      <c r="B7" s="4" t="s">
        <v>17</v>
      </c>
      <c r="C7" s="16" t="s">
        <v>17</v>
      </c>
    </row>
    <row r="8" spans="1:5">
      <c r="C8" s="16" t="s">
        <v>58</v>
      </c>
    </row>
    <row r="10" spans="1:5">
      <c r="C10" s="21" t="s">
        <v>57</v>
      </c>
      <c r="D10" s="19">
        <v>70</v>
      </c>
      <c r="E10" s="10"/>
    </row>
    <row r="11" spans="1:5">
      <c r="C11" s="21" t="s">
        <v>56</v>
      </c>
      <c r="D11" s="19">
        <f>1-_xlfn.POISSON.DIST(D10,D3,TRUE)</f>
        <v>2.9707355180790262E-3</v>
      </c>
      <c r="E11" s="10" t="s">
        <v>55</v>
      </c>
    </row>
    <row r="12" spans="1:5">
      <c r="C12" s="6"/>
    </row>
    <row r="13" spans="1:5">
      <c r="B13" s="4" t="s">
        <v>29</v>
      </c>
    </row>
    <row r="14" spans="1:5">
      <c r="C14" s="16" t="s">
        <v>54</v>
      </c>
    </row>
    <row r="16" spans="1:5">
      <c r="C16" s="21" t="s">
        <v>41</v>
      </c>
      <c r="D16" s="19">
        <v>70.5</v>
      </c>
    </row>
    <row r="17" spans="3:5">
      <c r="C17" s="21" t="s">
        <v>51</v>
      </c>
      <c r="D17" s="19">
        <f>1-_xlfn.NORM.DIST(D16,D3,D5,TRUE)</f>
        <v>1.87095197777154E-3</v>
      </c>
      <c r="E17" s="10" t="s">
        <v>53</v>
      </c>
    </row>
    <row r="18" spans="3:5">
      <c r="C18" s="19"/>
      <c r="D18" s="19"/>
    </row>
    <row r="19" spans="3:5">
      <c r="C19" s="21" t="s">
        <v>11</v>
      </c>
      <c r="D19" s="19">
        <f>(D16-D3)/D5</f>
        <v>2.8991378028648449</v>
      </c>
      <c r="E19" s="10" t="s">
        <v>52</v>
      </c>
    </row>
    <row r="20" spans="3:5">
      <c r="C20" s="21" t="s">
        <v>51</v>
      </c>
      <c r="D20" s="19">
        <f>1-_xlfn.NORM.S.DIST(D19,TRUE)</f>
        <v>1.87095197777154E-3</v>
      </c>
      <c r="E20" s="10" t="s">
        <v>50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9" orientation="landscape" horizontalDpi="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4"/>
  <sheetViews>
    <sheetView workbookViewId="0">
      <selection activeCell="A2" sqref="A2"/>
    </sheetView>
  </sheetViews>
  <sheetFormatPr defaultRowHeight="15"/>
  <cols>
    <col min="1" max="1" width="9.140625" style="4"/>
    <col min="2" max="2" width="23.5703125" style="4" customWidth="1"/>
    <col min="3" max="3" width="46.28515625" style="4" customWidth="1"/>
    <col min="4" max="4" width="19.5703125" style="4" customWidth="1"/>
    <col min="5" max="5" width="65.140625" style="4" customWidth="1"/>
    <col min="6" max="16384" width="9.140625" style="4"/>
  </cols>
  <sheetData>
    <row r="1" spans="1:5">
      <c r="A1" s="4" t="s">
        <v>195</v>
      </c>
    </row>
    <row r="3" spans="1:5">
      <c r="B3" s="4" t="s">
        <v>123</v>
      </c>
    </row>
    <row r="4" spans="1:5">
      <c r="B4" s="4" t="s">
        <v>122</v>
      </c>
    </row>
    <row r="5" spans="1:5">
      <c r="C5" s="21" t="s">
        <v>185</v>
      </c>
      <c r="D5" s="19">
        <v>36</v>
      </c>
    </row>
    <row r="6" spans="1:5">
      <c r="B6" s="6"/>
    </row>
    <row r="7" spans="1:5">
      <c r="B7" s="4" t="s">
        <v>121</v>
      </c>
    </row>
    <row r="8" spans="1:5">
      <c r="C8" s="21" t="s">
        <v>120</v>
      </c>
      <c r="D8" s="19">
        <f>D5</f>
        <v>36</v>
      </c>
      <c r="E8" s="10" t="s">
        <v>119</v>
      </c>
    </row>
    <row r="9" spans="1:5">
      <c r="C9" s="21" t="s">
        <v>118</v>
      </c>
      <c r="D9" s="19">
        <f>SQRT(D8)</f>
        <v>6</v>
      </c>
      <c r="E9" s="10" t="s">
        <v>33</v>
      </c>
    </row>
    <row r="11" spans="1:5">
      <c r="B11" s="4" t="s">
        <v>117</v>
      </c>
    </row>
    <row r="13" spans="1:5">
      <c r="C13" s="21" t="s">
        <v>116</v>
      </c>
      <c r="D13" s="19">
        <f>_xlfn.POISSON.DIST(29,D5,TRUE)</f>
        <v>0.13788760102490047</v>
      </c>
      <c r="E13" s="10" t="s">
        <v>115</v>
      </c>
    </row>
    <row r="14" spans="1:5">
      <c r="C14" s="21" t="s">
        <v>114</v>
      </c>
      <c r="D14" s="19">
        <f>_xlfn.NORM.DIST(30,D8,D9,TRUE)</f>
        <v>0.15865525393145699</v>
      </c>
      <c r="E14" s="10" t="s">
        <v>113</v>
      </c>
    </row>
    <row r="16" spans="1:5">
      <c r="B16" s="4" t="s">
        <v>112</v>
      </c>
    </row>
    <row r="18" spans="2:5">
      <c r="C18" s="21" t="s">
        <v>111</v>
      </c>
      <c r="D18" s="19">
        <f>1-_xlfn.POISSON.DIST(41,D5,TRUE)</f>
        <v>0.17829373349525635</v>
      </c>
      <c r="E18" s="10" t="s">
        <v>110</v>
      </c>
    </row>
    <row r="19" spans="2:5">
      <c r="C19" s="21" t="s">
        <v>109</v>
      </c>
      <c r="D19" s="19">
        <f>1-_xlfn.NORM.DIST(40,D8,D9,TRUE)</f>
        <v>0.25249253754692291</v>
      </c>
      <c r="E19" s="10" t="s">
        <v>108</v>
      </c>
    </row>
    <row r="21" spans="2:5">
      <c r="B21" s="4" t="s">
        <v>107</v>
      </c>
    </row>
    <row r="23" spans="2:5">
      <c r="C23" s="21" t="s">
        <v>106</v>
      </c>
      <c r="D23" s="19">
        <f>_xlfn.POISSON.DIST(40,D5,TRUE)-_xlfn.POISSON.DIST(30,D5,TRUE)</f>
        <v>0.59647688314441694</v>
      </c>
      <c r="E23" s="10" t="s">
        <v>105</v>
      </c>
    </row>
    <row r="24" spans="2:5">
      <c r="C24" s="21" t="s">
        <v>104</v>
      </c>
      <c r="D24" s="19">
        <f>_xlfn.NORM.DIST(40,D8,D9,TRUE)-_xlfn.NORM.DIST(30,D8,D9,TRUE)</f>
        <v>0.58885220852162012</v>
      </c>
      <c r="E24" s="10" t="s">
        <v>103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7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BF12-8E58-4106-8AFD-5CA7BB307C5A}">
  <sheetPr>
    <pageSetUpPr fitToPage="1"/>
  </sheetPr>
  <dimension ref="A1:D24"/>
  <sheetViews>
    <sheetView workbookViewId="0">
      <selection activeCell="F36" sqref="F36"/>
    </sheetView>
  </sheetViews>
  <sheetFormatPr defaultRowHeight="12.75"/>
  <cols>
    <col min="2" max="2" width="35.140625" customWidth="1"/>
    <col min="3" max="3" width="13.85546875" customWidth="1"/>
    <col min="4" max="4" width="39.7109375" customWidth="1"/>
  </cols>
  <sheetData>
    <row r="1" spans="1:4">
      <c r="A1" s="1" t="s">
        <v>196</v>
      </c>
    </row>
    <row r="4" spans="1:4">
      <c r="B4" s="28" t="s">
        <v>131</v>
      </c>
      <c r="C4" s="23">
        <v>12</v>
      </c>
    </row>
    <row r="6" spans="1:4">
      <c r="B6" s="13" t="s">
        <v>179</v>
      </c>
    </row>
    <row r="7" spans="1:4">
      <c r="B7" s="24" t="s">
        <v>9</v>
      </c>
      <c r="C7" s="23">
        <v>15</v>
      </c>
    </row>
    <row r="8" spans="1:4">
      <c r="B8" s="24" t="s">
        <v>178</v>
      </c>
      <c r="C8" s="23">
        <f>_xlfn.POISSON.DIST(C7,C4,TRUE)</f>
        <v>0.84441565245018313</v>
      </c>
      <c r="D8" s="3" t="s">
        <v>180</v>
      </c>
    </row>
    <row r="10" spans="1:4">
      <c r="B10" s="13" t="s">
        <v>173</v>
      </c>
    </row>
    <row r="11" spans="1:4">
      <c r="B11" s="24" t="s">
        <v>9</v>
      </c>
      <c r="C11" s="23">
        <v>15.5</v>
      </c>
    </row>
    <row r="12" spans="1:4">
      <c r="B12" s="28" t="s">
        <v>174</v>
      </c>
      <c r="C12" s="23">
        <f>C4</f>
        <v>12</v>
      </c>
      <c r="D12" s="3" t="s">
        <v>176</v>
      </c>
    </row>
    <row r="13" spans="1:4" ht="14.25">
      <c r="B13" s="28" t="s">
        <v>175</v>
      </c>
      <c r="C13" s="23">
        <f>C4</f>
        <v>12</v>
      </c>
      <c r="D13" s="3" t="s">
        <v>176</v>
      </c>
    </row>
    <row r="14" spans="1:4">
      <c r="B14" s="28" t="s">
        <v>150</v>
      </c>
      <c r="C14" s="23">
        <f>SQRT(C13)</f>
        <v>3.4641016151377544</v>
      </c>
      <c r="D14" s="3" t="s">
        <v>181</v>
      </c>
    </row>
    <row r="15" spans="1:4">
      <c r="B15" s="23"/>
      <c r="C15" s="23"/>
    </row>
    <row r="16" spans="1:4">
      <c r="B16" s="28" t="s">
        <v>11</v>
      </c>
      <c r="C16" s="23">
        <f>(C11-C12)/C14</f>
        <v>1.0103629710818451</v>
      </c>
      <c r="D16" s="3" t="s">
        <v>182</v>
      </c>
    </row>
    <row r="18" spans="2:4">
      <c r="B18" s="24" t="s">
        <v>177</v>
      </c>
      <c r="C18" s="23">
        <f>_xlfn.NORM.S.DIST(C16,TRUE)</f>
        <v>0.84383928916189199</v>
      </c>
      <c r="D18" s="3" t="s">
        <v>183</v>
      </c>
    </row>
    <row r="19" spans="2:4">
      <c r="D19" s="3"/>
    </row>
    <row r="20" spans="2:4">
      <c r="D20" s="3"/>
    </row>
    <row r="22" spans="2:4">
      <c r="D22" s="3"/>
    </row>
    <row r="24" spans="2:4">
      <c r="D24" s="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workbookViewId="0">
      <selection activeCell="I35" sqref="I35"/>
    </sheetView>
  </sheetViews>
  <sheetFormatPr defaultRowHeight="15"/>
  <cols>
    <col min="1" max="1" width="15.140625" style="4" customWidth="1"/>
    <col min="2" max="2" width="10.5703125" style="5" customWidth="1"/>
    <col min="3" max="3" width="23.7109375" style="5" customWidth="1"/>
    <col min="4" max="4" width="14" style="5" customWidth="1"/>
    <col min="5" max="5" width="32.28515625" style="4" customWidth="1"/>
    <col min="6" max="6" width="9.140625" style="4"/>
    <col min="7" max="7" width="13.7109375" style="4" customWidth="1"/>
    <col min="8" max="8" width="13.28515625" style="4" customWidth="1"/>
    <col min="9" max="9" width="13.85546875" style="4" customWidth="1"/>
    <col min="10" max="16384" width="9.140625" style="4"/>
  </cols>
  <sheetData>
    <row r="1" spans="1:9">
      <c r="A1" s="4" t="s">
        <v>186</v>
      </c>
    </row>
    <row r="3" spans="1:9">
      <c r="B3" s="21" t="s">
        <v>12</v>
      </c>
      <c r="C3" s="21">
        <v>60</v>
      </c>
    </row>
    <row r="4" spans="1:9">
      <c r="B4" s="21" t="s">
        <v>22</v>
      </c>
      <c r="C4" s="21">
        <v>0.03</v>
      </c>
    </row>
    <row r="5" spans="1:9">
      <c r="B5" s="21" t="s">
        <v>14</v>
      </c>
      <c r="C5" s="21">
        <f>C3*C4</f>
        <v>1.7999999999999998</v>
      </c>
      <c r="D5" s="12" t="s">
        <v>21</v>
      </c>
    </row>
    <row r="6" spans="1:9">
      <c r="B6" s="4"/>
    </row>
    <row r="7" spans="1:9">
      <c r="B7" s="4"/>
      <c r="C7" s="16" t="s">
        <v>20</v>
      </c>
      <c r="D7" s="17">
        <f>_xlfn.BINOM.DIST(1,C3,C4,TRUE)</f>
        <v>0.45921079710285373</v>
      </c>
      <c r="E7" s="10" t="s">
        <v>19</v>
      </c>
      <c r="G7" s="18" t="s">
        <v>0</v>
      </c>
      <c r="H7" s="18" t="s">
        <v>18</v>
      </c>
      <c r="I7" s="18" t="s">
        <v>17</v>
      </c>
    </row>
    <row r="8" spans="1:9">
      <c r="C8" s="16" t="s">
        <v>16</v>
      </c>
      <c r="D8" s="17">
        <f>_xlfn.POISSON.DIST(1,C5,TRUE)</f>
        <v>0.46283688702044223</v>
      </c>
      <c r="E8" s="10" t="s">
        <v>15</v>
      </c>
      <c r="G8" s="8">
        <v>0</v>
      </c>
      <c r="H8" s="8">
        <f t="shared" ref="H8:H18" si="0">_xlfn.BINOM.DIST(G8,$C$3,$C$4,FALSE)</f>
        <v>0.16080666902157689</v>
      </c>
      <c r="I8" s="8">
        <f t="shared" ref="I8:I18" si="1">_xlfn.POISSON.DIST(G8,$C$3*$C$4,FALSE)</f>
        <v>0.16529888822158656</v>
      </c>
    </row>
    <row r="9" spans="1:9">
      <c r="G9" s="8">
        <v>1</v>
      </c>
      <c r="H9" s="8">
        <f t="shared" si="0"/>
        <v>0.29840412808127659</v>
      </c>
      <c r="I9" s="8">
        <f t="shared" si="1"/>
        <v>0.29753799879885579</v>
      </c>
    </row>
    <row r="10" spans="1:9">
      <c r="G10" s="8">
        <v>2</v>
      </c>
      <c r="H10" s="8">
        <f t="shared" si="0"/>
        <v>0.27225531273394832</v>
      </c>
      <c r="I10" s="8">
        <f t="shared" si="1"/>
        <v>0.26778419891897026</v>
      </c>
    </row>
    <row r="11" spans="1:9">
      <c r="G11" s="8">
        <v>3</v>
      </c>
      <c r="H11" s="8">
        <f t="shared" si="0"/>
        <v>0.16279183648009277</v>
      </c>
      <c r="I11" s="8">
        <f t="shared" si="1"/>
        <v>0.16067051935138213</v>
      </c>
    </row>
    <row r="12" spans="1:9">
      <c r="G12" s="8">
        <v>4</v>
      </c>
      <c r="H12" s="8">
        <f t="shared" si="0"/>
        <v>7.1745886696123362E-2</v>
      </c>
      <c r="I12" s="8">
        <f t="shared" si="1"/>
        <v>7.2301733708121985E-2</v>
      </c>
    </row>
    <row r="13" spans="1:9">
      <c r="G13" s="8">
        <v>5</v>
      </c>
      <c r="H13" s="8">
        <f t="shared" si="0"/>
        <v>2.4852183432883975E-2</v>
      </c>
      <c r="I13" s="8">
        <f t="shared" si="1"/>
        <v>2.6028624134923913E-2</v>
      </c>
    </row>
    <row r="14" spans="1:9">
      <c r="G14" s="8">
        <v>6</v>
      </c>
      <c r="H14" s="8">
        <f t="shared" si="0"/>
        <v>7.0457221072609162E-3</v>
      </c>
      <c r="I14" s="8">
        <f t="shared" si="1"/>
        <v>7.8085872404771639E-3</v>
      </c>
    </row>
    <row r="15" spans="1:9">
      <c r="G15" s="8">
        <v>7</v>
      </c>
      <c r="H15" s="8">
        <f t="shared" si="0"/>
        <v>1.6810117546042246E-3</v>
      </c>
      <c r="I15" s="8">
        <f t="shared" si="1"/>
        <v>2.0079224332655589E-3</v>
      </c>
    </row>
    <row r="16" spans="1:9">
      <c r="G16" s="8">
        <v>8</v>
      </c>
      <c r="H16" s="8">
        <f t="shared" si="0"/>
        <v>3.4443410951297916E-4</v>
      </c>
      <c r="I16" s="8">
        <f t="shared" si="1"/>
        <v>4.517825474847508E-4</v>
      </c>
    </row>
    <row r="17" spans="7:9">
      <c r="G17" s="8">
        <v>9</v>
      </c>
      <c r="H17" s="8">
        <f t="shared" si="0"/>
        <v>6.1548363211941318E-5</v>
      </c>
      <c r="I17" s="8">
        <f t="shared" si="1"/>
        <v>9.0356509496950082E-5</v>
      </c>
    </row>
    <row r="18" spans="7:9">
      <c r="G18" s="8">
        <v>10</v>
      </c>
      <c r="H18" s="8">
        <f t="shared" si="0"/>
        <v>9.7081438880690682E-6</v>
      </c>
      <c r="I18" s="8">
        <f t="shared" si="1"/>
        <v>1.6264171709450995E-5</v>
      </c>
    </row>
    <row r="19" spans="7:9">
      <c r="G19" s="5"/>
      <c r="H19" s="5"/>
      <c r="I19" s="5"/>
    </row>
    <row r="20" spans="7:9">
      <c r="G20" s="5"/>
      <c r="H20" s="5"/>
      <c r="I20" s="5"/>
    </row>
    <row r="21" spans="7:9">
      <c r="G21" s="5"/>
      <c r="H21" s="5"/>
      <c r="I21" s="5"/>
    </row>
    <row r="22" spans="7:9">
      <c r="G22" s="5"/>
      <c r="H22" s="5"/>
      <c r="I22" s="5"/>
    </row>
    <row r="23" spans="7:9">
      <c r="G23" s="5"/>
      <c r="H23" s="5"/>
      <c r="I23" s="5"/>
    </row>
    <row r="24" spans="7:9">
      <c r="G24" s="5"/>
      <c r="H24" s="5"/>
      <c r="I24" s="5"/>
    </row>
    <row r="25" spans="7:9">
      <c r="G25" s="5"/>
      <c r="H25" s="5"/>
      <c r="I25" s="5"/>
    </row>
    <row r="26" spans="7:9">
      <c r="G26" s="5"/>
      <c r="H26" s="5"/>
      <c r="I26" s="5"/>
    </row>
    <row r="27" spans="7:9">
      <c r="G27" s="5"/>
      <c r="H27" s="5"/>
      <c r="I27" s="5"/>
    </row>
    <row r="28" spans="7:9">
      <c r="G28" s="5"/>
      <c r="H28" s="5"/>
      <c r="I28" s="5"/>
    </row>
    <row r="29" spans="7:9">
      <c r="G29" s="5"/>
      <c r="H29" s="5"/>
      <c r="I29" s="5"/>
    </row>
    <row r="30" spans="7:9">
      <c r="G30" s="5"/>
      <c r="H30" s="5"/>
      <c r="I30" s="5"/>
    </row>
    <row r="31" spans="7:9">
      <c r="G31" s="5"/>
      <c r="H31" s="5"/>
      <c r="I31" s="5"/>
    </row>
    <row r="32" spans="7:9">
      <c r="G32" s="5"/>
      <c r="H32" s="5"/>
      <c r="I32" s="5"/>
    </row>
    <row r="33" spans="7:9">
      <c r="G33" s="5"/>
      <c r="H33" s="5"/>
      <c r="I33" s="5"/>
    </row>
    <row r="34" spans="7:9">
      <c r="G34" s="5"/>
      <c r="H34" s="5"/>
      <c r="I34" s="5"/>
    </row>
    <row r="35" spans="7:9">
      <c r="G35" s="5"/>
      <c r="H35" s="5"/>
      <c r="I35" s="5"/>
    </row>
    <row r="36" spans="7:9">
      <c r="G36" s="5"/>
      <c r="H36" s="5"/>
      <c r="I36" s="5"/>
    </row>
    <row r="37" spans="7:9">
      <c r="G37" s="5"/>
      <c r="H37" s="5"/>
      <c r="I37" s="5"/>
    </row>
    <row r="38" spans="7:9">
      <c r="G38" s="5"/>
      <c r="H38" s="5"/>
      <c r="I38" s="5"/>
    </row>
    <row r="39" spans="7:9">
      <c r="G39" s="5"/>
      <c r="H39" s="5"/>
      <c r="I39" s="5"/>
    </row>
    <row r="40" spans="7:9">
      <c r="G40" s="5"/>
      <c r="H40" s="5"/>
      <c r="I40" s="5"/>
    </row>
    <row r="41" spans="7:9">
      <c r="G41" s="5"/>
      <c r="H41" s="5"/>
      <c r="I41" s="5"/>
    </row>
    <row r="42" spans="7:9">
      <c r="G42" s="5"/>
      <c r="H42" s="5"/>
      <c r="I42" s="5"/>
    </row>
    <row r="43" spans="7:9">
      <c r="G43" s="5"/>
      <c r="H43" s="5"/>
      <c r="I43" s="5"/>
    </row>
    <row r="44" spans="7:9">
      <c r="G44" s="5"/>
      <c r="H44" s="5"/>
      <c r="I44" s="5"/>
    </row>
    <row r="45" spans="7:9">
      <c r="G45" s="5"/>
      <c r="H45" s="5"/>
      <c r="I45" s="5"/>
    </row>
    <row r="46" spans="7:9">
      <c r="G46" s="5"/>
      <c r="H46" s="5"/>
      <c r="I46" s="5"/>
    </row>
    <row r="47" spans="7:9">
      <c r="G47" s="5"/>
      <c r="H47" s="5"/>
      <c r="I47" s="5"/>
    </row>
    <row r="48" spans="7:9">
      <c r="G48" s="5"/>
      <c r="H48" s="5"/>
      <c r="I48" s="5"/>
    </row>
    <row r="49" spans="7:9">
      <c r="G49" s="5"/>
      <c r="H49" s="5"/>
      <c r="I49" s="5"/>
    </row>
    <row r="50" spans="7:9">
      <c r="G50" s="5"/>
      <c r="H50" s="5"/>
      <c r="I50" s="5"/>
    </row>
    <row r="51" spans="7:9">
      <c r="G51" s="5"/>
      <c r="H51" s="5"/>
      <c r="I51" s="5"/>
    </row>
    <row r="52" spans="7:9">
      <c r="G52" s="5"/>
      <c r="H52" s="5"/>
      <c r="I52" s="5"/>
    </row>
    <row r="53" spans="7:9">
      <c r="G53" s="5"/>
      <c r="H53" s="5"/>
      <c r="I53" s="5"/>
    </row>
    <row r="54" spans="7:9">
      <c r="G54" s="5"/>
      <c r="H54" s="5"/>
      <c r="I54" s="5"/>
    </row>
    <row r="55" spans="7:9">
      <c r="G55" s="5"/>
      <c r="H55" s="5"/>
      <c r="I55" s="5"/>
    </row>
    <row r="56" spans="7:9">
      <c r="G56" s="5"/>
      <c r="H56" s="5"/>
      <c r="I56" s="5"/>
    </row>
    <row r="57" spans="7:9">
      <c r="G57" s="5"/>
      <c r="H57" s="5"/>
      <c r="I57" s="5"/>
    </row>
    <row r="58" spans="7:9">
      <c r="G58" s="5"/>
      <c r="H58" s="5"/>
      <c r="I58" s="5"/>
    </row>
    <row r="59" spans="7:9">
      <c r="G59" s="5"/>
      <c r="H59" s="5"/>
      <c r="I59" s="5"/>
    </row>
    <row r="60" spans="7:9">
      <c r="G60" s="5"/>
      <c r="H60" s="5"/>
      <c r="I60" s="5"/>
    </row>
    <row r="61" spans="7:9">
      <c r="G61" s="5"/>
      <c r="H61" s="5"/>
      <c r="I61" s="5"/>
    </row>
    <row r="62" spans="7:9">
      <c r="G62" s="5"/>
      <c r="H62" s="5"/>
      <c r="I62" s="5"/>
    </row>
    <row r="63" spans="7:9">
      <c r="G63" s="5"/>
      <c r="H63" s="5"/>
      <c r="I63" s="5"/>
    </row>
    <row r="64" spans="7:9">
      <c r="G64" s="5"/>
      <c r="H64" s="5"/>
      <c r="I64" s="5"/>
    </row>
    <row r="65" spans="7:9">
      <c r="G65" s="5"/>
      <c r="H65" s="5"/>
      <c r="I65" s="5"/>
    </row>
    <row r="66" spans="7:9">
      <c r="G66" s="5"/>
      <c r="H66" s="5"/>
      <c r="I66" s="5"/>
    </row>
    <row r="67" spans="7:9">
      <c r="G67" s="5"/>
      <c r="H67" s="5"/>
      <c r="I67" s="5"/>
    </row>
    <row r="68" spans="7:9">
      <c r="G68" s="5"/>
      <c r="H68" s="5"/>
      <c r="I68" s="5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workbookViewId="0">
      <selection activeCell="J31" sqref="J31"/>
    </sheetView>
  </sheetViews>
  <sheetFormatPr defaultRowHeight="12.75"/>
  <cols>
    <col min="1" max="1" width="13" customWidth="1"/>
    <col min="3" max="3" width="16.140625" customWidth="1"/>
    <col min="4" max="4" width="13.85546875" customWidth="1"/>
    <col min="5" max="5" width="35.85546875" customWidth="1"/>
  </cols>
  <sheetData>
    <row r="1" spans="1:5">
      <c r="A1" s="1" t="s">
        <v>187</v>
      </c>
    </row>
    <row r="3" spans="1:5">
      <c r="C3" s="22" t="s">
        <v>12</v>
      </c>
      <c r="D3" s="23">
        <v>40</v>
      </c>
    </row>
    <row r="4" spans="1:5">
      <c r="C4" s="22" t="s">
        <v>22</v>
      </c>
      <c r="D4" s="23">
        <v>0.01</v>
      </c>
    </row>
    <row r="5" spans="1:5">
      <c r="C5" s="22" t="s">
        <v>9</v>
      </c>
      <c r="D5" s="23">
        <v>2</v>
      </c>
    </row>
    <row r="7" spans="1:5">
      <c r="C7" t="s">
        <v>18</v>
      </c>
    </row>
    <row r="9" spans="1:5">
      <c r="C9" s="22" t="s">
        <v>63</v>
      </c>
      <c r="D9" s="23">
        <f>_xlfn.BINOM.DIST(D5,D3,D4,FALSE)</f>
        <v>5.3239258410810224E-2</v>
      </c>
      <c r="E9" s="14" t="s">
        <v>133</v>
      </c>
    </row>
    <row r="10" spans="1:5">
      <c r="C10" s="23"/>
      <c r="D10" s="23"/>
    </row>
    <row r="11" spans="1:5">
      <c r="C11" s="22" t="s">
        <v>132</v>
      </c>
      <c r="D11" s="23">
        <f>COMBIN(D3,D5)</f>
        <v>780</v>
      </c>
    </row>
    <row r="12" spans="1:5">
      <c r="C12" s="29" t="s">
        <v>63</v>
      </c>
      <c r="D12" s="26">
        <f>D11*(D4)^2*(1-D4)^(D3-D5)</f>
        <v>5.3239258410810175E-2</v>
      </c>
      <c r="E12" s="14" t="s">
        <v>134</v>
      </c>
    </row>
    <row r="14" spans="1:5">
      <c r="C14" s="15" t="s">
        <v>17</v>
      </c>
    </row>
    <row r="16" spans="1:5">
      <c r="C16" s="22" t="s">
        <v>63</v>
      </c>
      <c r="D16" s="23">
        <f>_xlfn.POISSON.DIST(D5,D3*D4,FALSE)</f>
        <v>5.3625603682851138E-2</v>
      </c>
      <c r="E16" s="14" t="s">
        <v>135</v>
      </c>
    </row>
    <row r="17" spans="3:5">
      <c r="C17" s="23"/>
      <c r="D17" s="23"/>
    </row>
    <row r="18" spans="3:5">
      <c r="C18" s="29" t="s">
        <v>63</v>
      </c>
      <c r="D18" s="26">
        <f>EXP(-D3*D4)*(D3*D4)^D5/FACT(D5)</f>
        <v>5.3625603682851158E-2</v>
      </c>
      <c r="E18" s="14" t="s">
        <v>136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workbookViewId="0">
      <selection activeCell="A2" sqref="A2"/>
    </sheetView>
  </sheetViews>
  <sheetFormatPr defaultRowHeight="15"/>
  <cols>
    <col min="1" max="1" width="9.140625" style="4"/>
    <col min="2" max="2" width="21.140625" style="4" customWidth="1"/>
    <col min="3" max="3" width="36.7109375" style="4" customWidth="1"/>
    <col min="4" max="4" width="19.85546875" style="4" customWidth="1"/>
    <col min="5" max="5" width="42.5703125" style="4" customWidth="1"/>
    <col min="6" max="6" width="43.7109375" style="4" customWidth="1"/>
    <col min="7" max="7" width="18.140625" style="4" customWidth="1"/>
    <col min="8" max="16384" width="9.140625" style="4"/>
  </cols>
  <sheetData>
    <row r="1" spans="1:5">
      <c r="A1" s="4" t="s">
        <v>188</v>
      </c>
    </row>
    <row r="3" spans="1:5">
      <c r="B3" s="4" t="s">
        <v>93</v>
      </c>
    </row>
    <row r="4" spans="1:5">
      <c r="B4" s="4" t="s">
        <v>92</v>
      </c>
    </row>
    <row r="5" spans="1:5">
      <c r="B5" s="4" t="s">
        <v>91</v>
      </c>
    </row>
    <row r="7" spans="1:5">
      <c r="B7" s="4" t="s">
        <v>90</v>
      </c>
    </row>
    <row r="9" spans="1:5">
      <c r="C9" s="21" t="s">
        <v>22</v>
      </c>
      <c r="D9" s="19">
        <f>0.1/100</f>
        <v>1E-3</v>
      </c>
      <c r="E9" s="10" t="s">
        <v>89</v>
      </c>
    </row>
    <row r="10" spans="1:5">
      <c r="C10" s="21" t="s">
        <v>12</v>
      </c>
      <c r="D10" s="19">
        <v>300</v>
      </c>
    </row>
    <row r="11" spans="1:5">
      <c r="C11" s="4" t="s">
        <v>18</v>
      </c>
    </row>
    <row r="12" spans="1:5">
      <c r="C12" s="21" t="s">
        <v>88</v>
      </c>
      <c r="D12" s="19">
        <f>D10*D9</f>
        <v>0.3</v>
      </c>
      <c r="E12" s="10" t="s">
        <v>87</v>
      </c>
    </row>
    <row r="13" spans="1:5">
      <c r="C13" s="21" t="s">
        <v>86</v>
      </c>
      <c r="D13" s="19">
        <f>D12*(1-D9)</f>
        <v>0.29969999999999997</v>
      </c>
      <c r="E13" s="10" t="s">
        <v>85</v>
      </c>
    </row>
    <row r="15" spans="1:5">
      <c r="B15" s="11" t="s">
        <v>84</v>
      </c>
    </row>
    <row r="17" spans="2:7">
      <c r="C17" s="20" t="s">
        <v>83</v>
      </c>
      <c r="D17" s="18" t="s">
        <v>1</v>
      </c>
      <c r="F17" s="20" t="s">
        <v>82</v>
      </c>
    </row>
    <row r="18" spans="2:7">
      <c r="C18" s="8">
        <v>0</v>
      </c>
      <c r="D18" s="19">
        <f>_xlfn.POISSON.DIST(C18,$D$12,FALSE)</f>
        <v>0.74081822068171788</v>
      </c>
      <c r="E18" s="10" t="s">
        <v>81</v>
      </c>
      <c r="F18" s="8">
        <f>800*D18</f>
        <v>592.65457654537431</v>
      </c>
      <c r="G18" s="10" t="s">
        <v>80</v>
      </c>
    </row>
    <row r="19" spans="2:7">
      <c r="C19" s="8">
        <v>1</v>
      </c>
      <c r="D19" s="19">
        <f>_xlfn.POISSON.DIST(C19,$D$12,FALSE)</f>
        <v>0.22224546620451532</v>
      </c>
      <c r="E19" s="10" t="s">
        <v>79</v>
      </c>
      <c r="F19" s="8">
        <f>800*D19</f>
        <v>177.79637296361227</v>
      </c>
    </row>
    <row r="20" spans="2:7">
      <c r="C20" s="8" t="s">
        <v>78</v>
      </c>
      <c r="D20" s="19">
        <f>1-_xlfn.POISSON.DIST(C19,D12,TRUE)</f>
        <v>3.6936313113766772E-2</v>
      </c>
      <c r="E20" s="10" t="s">
        <v>77</v>
      </c>
      <c r="F20" s="8">
        <f>800*D20</f>
        <v>29.549050491013418</v>
      </c>
      <c r="G20" s="10" t="s">
        <v>76</v>
      </c>
    </row>
    <row r="21" spans="2:7">
      <c r="C21" s="5"/>
      <c r="F21" s="5"/>
    </row>
    <row r="22" spans="2:7">
      <c r="B22" s="6" t="s">
        <v>75</v>
      </c>
      <c r="F22" s="5"/>
    </row>
    <row r="23" spans="2:7">
      <c r="C23" s="21" t="s">
        <v>74</v>
      </c>
      <c r="D23" s="19">
        <v>0.5</v>
      </c>
      <c r="F23" s="5"/>
    </row>
    <row r="24" spans="2:7">
      <c r="C24" s="21" t="s">
        <v>73</v>
      </c>
      <c r="D24" s="19">
        <v>1.5</v>
      </c>
      <c r="F24" s="5"/>
    </row>
    <row r="25" spans="2:7">
      <c r="C25" s="21" t="s">
        <v>72</v>
      </c>
      <c r="D25" s="19">
        <f>D23*F19+D24*F20</f>
        <v>133.22176221832626</v>
      </c>
      <c r="E25" s="10" t="s">
        <v>71</v>
      </c>
      <c r="F25" s="5"/>
    </row>
    <row r="27" spans="2:7">
      <c r="B27" s="6" t="s">
        <v>70</v>
      </c>
    </row>
    <row r="28" spans="2:7">
      <c r="C28" s="21" t="s">
        <v>69</v>
      </c>
      <c r="D28" s="19">
        <v>1</v>
      </c>
    </row>
    <row r="29" spans="2:7">
      <c r="C29" s="21" t="s">
        <v>68</v>
      </c>
      <c r="D29" s="19">
        <f>D28*F19+D28*F20</f>
        <v>207.34542345462569</v>
      </c>
      <c r="E29" s="10" t="s">
        <v>67</v>
      </c>
    </row>
    <row r="31" spans="2:7">
      <c r="B31" s="17" t="s">
        <v>66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8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workbookViewId="0">
      <selection activeCell="A2" sqref="A2"/>
    </sheetView>
  </sheetViews>
  <sheetFormatPr defaultRowHeight="12.75"/>
  <cols>
    <col min="2" max="2" width="18.28515625" customWidth="1"/>
    <col min="3" max="3" width="11.7109375" customWidth="1"/>
    <col min="4" max="4" width="29.7109375" customWidth="1"/>
  </cols>
  <sheetData>
    <row r="1" spans="1:4">
      <c r="A1" s="1" t="s">
        <v>189</v>
      </c>
    </row>
    <row r="3" spans="1:4">
      <c r="B3" s="22" t="s">
        <v>12</v>
      </c>
      <c r="C3" s="23">
        <v>100</v>
      </c>
    </row>
    <row r="4" spans="1:4">
      <c r="B4" s="22" t="s">
        <v>22</v>
      </c>
      <c r="C4" s="23">
        <v>5.0000000000000001E-3</v>
      </c>
    </row>
    <row r="6" spans="1:4">
      <c r="B6" s="24" t="s">
        <v>137</v>
      </c>
      <c r="C6" s="23">
        <f>C3*C4</f>
        <v>0.5</v>
      </c>
      <c r="D6" s="3" t="s">
        <v>21</v>
      </c>
    </row>
    <row r="8" spans="1:4">
      <c r="B8" s="13" t="s">
        <v>138</v>
      </c>
    </row>
    <row r="10" spans="1:4">
      <c r="B10" s="1" t="s">
        <v>139</v>
      </c>
    </row>
    <row r="12" spans="1:4">
      <c r="B12" s="24" t="s">
        <v>9</v>
      </c>
      <c r="C12" s="23">
        <v>0</v>
      </c>
    </row>
    <row r="13" spans="1:4">
      <c r="B13" s="25" t="s">
        <v>65</v>
      </c>
      <c r="C13" s="26">
        <f>_xlfn.POISSON.DIST(C12,C6,FALSE)</f>
        <v>0.60653065971263342</v>
      </c>
      <c r="D13" s="3" t="s">
        <v>140</v>
      </c>
    </row>
    <row r="15" spans="1:4">
      <c r="B15" s="24" t="s">
        <v>65</v>
      </c>
      <c r="C15" s="23">
        <f>EXP(-C6)*C6^C12/FACT(C12)</f>
        <v>0.60653065971263342</v>
      </c>
      <c r="D15" s="3" t="s">
        <v>141</v>
      </c>
    </row>
    <row r="17" spans="2:4">
      <c r="B17" s="27" t="s">
        <v>143</v>
      </c>
      <c r="C17" s="23"/>
    </row>
    <row r="19" spans="2:4">
      <c r="B19" s="24" t="s">
        <v>9</v>
      </c>
      <c r="C19" s="23">
        <v>1</v>
      </c>
    </row>
    <row r="20" spans="2:4">
      <c r="B20" s="25" t="s">
        <v>142</v>
      </c>
      <c r="C20" s="26">
        <f>1-_xlfn.POISSON.DIST(C19,C6,TRUE)</f>
        <v>9.0204010431049864E-2</v>
      </c>
      <c r="D20" s="3" t="s">
        <v>144</v>
      </c>
    </row>
    <row r="22" spans="2:4">
      <c r="B22" s="24" t="s">
        <v>9</v>
      </c>
      <c r="C22" s="23">
        <v>0</v>
      </c>
    </row>
    <row r="23" spans="2:4">
      <c r="B23" s="24" t="s">
        <v>65</v>
      </c>
      <c r="C23" s="23">
        <f>EXP(-C6)*(C6)^C22/FACT(C22)</f>
        <v>0.60653065971263342</v>
      </c>
      <c r="D23" s="3" t="s">
        <v>145</v>
      </c>
    </row>
    <row r="25" spans="2:4">
      <c r="B25" s="24" t="s">
        <v>9</v>
      </c>
      <c r="C25" s="23">
        <v>1</v>
      </c>
    </row>
    <row r="26" spans="2:4">
      <c r="B26" s="24" t="s">
        <v>64</v>
      </c>
      <c r="C26" s="23">
        <f>EXP(-C6)*(C6)^C25/FACT(C25)</f>
        <v>0.30326532985631671</v>
      </c>
      <c r="D26" s="3" t="s">
        <v>146</v>
      </c>
    </row>
    <row r="28" spans="2:4">
      <c r="B28" s="24" t="s">
        <v>142</v>
      </c>
      <c r="C28" s="23">
        <f>1-(C23+C26)</f>
        <v>9.0204010431049864E-2</v>
      </c>
      <c r="D28" s="3" t="s">
        <v>147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"/>
  <sheetViews>
    <sheetView workbookViewId="0">
      <selection activeCell="J35" sqref="J35"/>
    </sheetView>
  </sheetViews>
  <sheetFormatPr defaultRowHeight="15"/>
  <cols>
    <col min="1" max="1" width="5.7109375" style="4" customWidth="1"/>
    <col min="2" max="2" width="10.28515625" style="4" customWidth="1"/>
    <col min="3" max="3" width="24.5703125" style="4" customWidth="1"/>
    <col min="4" max="4" width="15.42578125" style="4" customWidth="1"/>
    <col min="5" max="5" width="39" style="4" customWidth="1"/>
    <col min="6" max="16384" width="9.140625" style="4"/>
  </cols>
  <sheetData>
    <row r="1" spans="1:5">
      <c r="A1" s="4" t="s">
        <v>36</v>
      </c>
    </row>
    <row r="2" spans="1:5">
      <c r="A2" s="4" t="s">
        <v>190</v>
      </c>
    </row>
    <row r="5" spans="1:5">
      <c r="B5" s="17" t="s">
        <v>18</v>
      </c>
      <c r="C5" s="21" t="s">
        <v>12</v>
      </c>
      <c r="D5" s="19">
        <v>10</v>
      </c>
    </row>
    <row r="6" spans="1:5">
      <c r="C6" s="21" t="s">
        <v>22</v>
      </c>
      <c r="D6" s="19">
        <v>0.5</v>
      </c>
    </row>
    <row r="7" spans="1:5">
      <c r="C7" s="21" t="s">
        <v>125</v>
      </c>
      <c r="D7" s="19">
        <f>D5*D6</f>
        <v>5</v>
      </c>
      <c r="E7" s="10" t="s">
        <v>35</v>
      </c>
    </row>
    <row r="8" spans="1:5" ht="17.25">
      <c r="C8" s="21" t="s">
        <v>124</v>
      </c>
      <c r="D8" s="19">
        <f>D5*D6*(1-D6)</f>
        <v>2.5</v>
      </c>
      <c r="E8" s="10" t="s">
        <v>34</v>
      </c>
    </row>
    <row r="9" spans="1:5">
      <c r="C9" s="21" t="s">
        <v>126</v>
      </c>
      <c r="D9" s="19">
        <f>SQRT(D8)</f>
        <v>1.5811388300841898</v>
      </c>
      <c r="E9" s="10" t="s">
        <v>33</v>
      </c>
    </row>
    <row r="10" spans="1:5">
      <c r="C10" s="21" t="s">
        <v>32</v>
      </c>
      <c r="D10" s="19">
        <v>8</v>
      </c>
      <c r="E10" s="10"/>
    </row>
    <row r="11" spans="1:5">
      <c r="C11" s="21" t="s">
        <v>31</v>
      </c>
      <c r="D11" s="19">
        <f>_xlfn.BINOM.DIST(D10,D5,D6,FALSE)</f>
        <v>4.3945312499999986E-2</v>
      </c>
      <c r="E11" s="10" t="s">
        <v>30</v>
      </c>
    </row>
    <row r="12" spans="1:5">
      <c r="C12" s="6"/>
    </row>
    <row r="13" spans="1:5" ht="18">
      <c r="B13" s="17" t="s">
        <v>29</v>
      </c>
      <c r="C13" s="21" t="s">
        <v>127</v>
      </c>
      <c r="D13" s="19">
        <f>D10-0.5</f>
        <v>7.5</v>
      </c>
      <c r="E13" s="10" t="s">
        <v>28</v>
      </c>
    </row>
    <row r="14" spans="1:5" ht="18">
      <c r="C14" s="21" t="s">
        <v>128</v>
      </c>
      <c r="D14" s="19">
        <f>D10+0.5</f>
        <v>8.5</v>
      </c>
      <c r="E14" s="10" t="s">
        <v>27</v>
      </c>
    </row>
    <row r="15" spans="1:5" ht="18">
      <c r="C15" s="21" t="s">
        <v>129</v>
      </c>
      <c r="D15" s="19">
        <f>_xlfn.NORM.DIST(D13,D7,D9,TRUE)</f>
        <v>0.94307685099667093</v>
      </c>
      <c r="E15" s="10" t="s">
        <v>26</v>
      </c>
    </row>
    <row r="16" spans="1:5" ht="18">
      <c r="C16" s="21" t="s">
        <v>130</v>
      </c>
      <c r="D16" s="19">
        <f>_xlfn.NORM.DIST(D14,D7,D9,TRUE)</f>
        <v>0.98657165224623777</v>
      </c>
      <c r="E16" s="10" t="s">
        <v>25</v>
      </c>
    </row>
    <row r="17" spans="3:5">
      <c r="C17" s="21"/>
      <c r="D17" s="19"/>
      <c r="E17" s="10"/>
    </row>
    <row r="18" spans="3:5">
      <c r="C18" s="21" t="s">
        <v>24</v>
      </c>
      <c r="D18" s="19">
        <f>D16-D15</f>
        <v>4.3494801249566839E-2</v>
      </c>
      <c r="E18" s="10" t="s">
        <v>23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4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2"/>
  <sheetViews>
    <sheetView workbookViewId="0">
      <selection activeCell="K28" sqref="K28"/>
    </sheetView>
  </sheetViews>
  <sheetFormatPr defaultRowHeight="15"/>
  <cols>
    <col min="1" max="1" width="9.140625" style="4"/>
    <col min="2" max="2" width="9" style="4" customWidth="1"/>
    <col min="3" max="3" width="32.85546875" style="4" customWidth="1"/>
    <col min="4" max="4" width="16.42578125" style="4" customWidth="1"/>
    <col min="5" max="5" width="39" style="4" customWidth="1"/>
    <col min="6" max="16384" width="9.140625" style="4"/>
  </cols>
  <sheetData>
    <row r="1" spans="1:5">
      <c r="A1" s="4" t="s">
        <v>49</v>
      </c>
    </row>
    <row r="2" spans="1:5">
      <c r="A2" s="4" t="s">
        <v>191</v>
      </c>
    </row>
    <row r="3" spans="1:5">
      <c r="C3" s="21" t="s">
        <v>12</v>
      </c>
      <c r="D3" s="19">
        <v>100</v>
      </c>
    </row>
    <row r="4" spans="1:5">
      <c r="C4" s="21" t="s">
        <v>22</v>
      </c>
      <c r="D4" s="19">
        <v>0.4</v>
      </c>
    </row>
    <row r="5" spans="1:5">
      <c r="C5" s="21" t="s">
        <v>125</v>
      </c>
      <c r="D5" s="19">
        <f>D3*D4</f>
        <v>40</v>
      </c>
      <c r="E5" s="10" t="s">
        <v>13</v>
      </c>
    </row>
    <row r="6" spans="1:5" ht="17.25">
      <c r="C6" s="21" t="s">
        <v>124</v>
      </c>
      <c r="D6" s="19">
        <f>D3*D4*(1-D4)</f>
        <v>24</v>
      </c>
      <c r="E6" s="10" t="s">
        <v>48</v>
      </c>
    </row>
    <row r="7" spans="1:5">
      <c r="C7" s="21" t="s">
        <v>126</v>
      </c>
      <c r="D7" s="19">
        <f>SQRT(D6)</f>
        <v>4.8989794855663558</v>
      </c>
      <c r="E7" s="10" t="s">
        <v>47</v>
      </c>
    </row>
    <row r="9" spans="1:5">
      <c r="B9" s="17" t="s">
        <v>18</v>
      </c>
    </row>
    <row r="10" spans="1:5">
      <c r="C10" s="6" t="s">
        <v>46</v>
      </c>
    </row>
    <row r="12" spans="1:5">
      <c r="C12" s="30" t="s">
        <v>45</v>
      </c>
      <c r="D12" s="19">
        <v>34</v>
      </c>
      <c r="E12" s="10"/>
    </row>
    <row r="13" spans="1:5">
      <c r="C13" s="21" t="s">
        <v>44</v>
      </c>
      <c r="D13" s="19">
        <f>1-_xlfn.BINOM.DIST(D12,D3,D4,TRUE)</f>
        <v>0.86966347108899766</v>
      </c>
      <c r="E13" s="10" t="s">
        <v>43</v>
      </c>
    </row>
    <row r="14" spans="1:5">
      <c r="C14" s="6"/>
    </row>
    <row r="15" spans="1:5">
      <c r="B15" s="17" t="s">
        <v>29</v>
      </c>
    </row>
    <row r="16" spans="1:5">
      <c r="C16" s="6" t="s">
        <v>42</v>
      </c>
    </row>
    <row r="18" spans="3:5">
      <c r="C18" s="30" t="s">
        <v>41</v>
      </c>
      <c r="D18" s="19">
        <v>34.5</v>
      </c>
    </row>
    <row r="19" spans="3:5">
      <c r="C19" s="21" t="s">
        <v>38</v>
      </c>
      <c r="D19" s="19">
        <f>1-_xlfn.NORM.DIST(D18,D5,D7,TRUE)</f>
        <v>0.86921388199302529</v>
      </c>
      <c r="E19" s="10" t="s">
        <v>40</v>
      </c>
    </row>
    <row r="20" spans="3:5">
      <c r="C20" s="19"/>
      <c r="D20" s="19"/>
    </row>
    <row r="21" spans="3:5">
      <c r="C21" s="21" t="s">
        <v>11</v>
      </c>
      <c r="D21" s="19">
        <f>(D18-D5)/D7</f>
        <v>-1.1226827987756234</v>
      </c>
      <c r="E21" s="10" t="s">
        <v>39</v>
      </c>
    </row>
    <row r="22" spans="3:5">
      <c r="C22" s="21" t="s">
        <v>38</v>
      </c>
      <c r="D22" s="19">
        <f>1-_xlfn.NORM.S.DIST(D21,TRUE)</f>
        <v>0.86921388199302529</v>
      </c>
      <c r="E22" s="10" t="s">
        <v>37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5" orientation="landscape" horizontalDpi="0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1"/>
  <sheetViews>
    <sheetView workbookViewId="0">
      <selection activeCell="A2" sqref="A2"/>
    </sheetView>
  </sheetViews>
  <sheetFormatPr defaultRowHeight="15"/>
  <cols>
    <col min="1" max="1" width="9.140625" style="4"/>
    <col min="2" max="2" width="11.42578125" style="4" customWidth="1"/>
    <col min="3" max="3" width="13" style="4" customWidth="1"/>
    <col min="4" max="4" width="19.28515625" style="4" customWidth="1"/>
    <col min="5" max="5" width="14.7109375" style="4" customWidth="1"/>
    <col min="6" max="16384" width="9.140625" style="4"/>
  </cols>
  <sheetData>
    <row r="1" spans="1:5">
      <c r="A1" s="4" t="s">
        <v>192</v>
      </c>
    </row>
    <row r="3" spans="1:5">
      <c r="B3" s="4" t="s">
        <v>102</v>
      </c>
    </row>
    <row r="5" spans="1:5">
      <c r="B5" s="4" t="s">
        <v>101</v>
      </c>
    </row>
    <row r="6" spans="1:5">
      <c r="C6" s="21" t="s">
        <v>12</v>
      </c>
      <c r="D6" s="19">
        <v>20</v>
      </c>
    </row>
    <row r="7" spans="1:5">
      <c r="C7" s="21" t="s">
        <v>22</v>
      </c>
      <c r="D7" s="19">
        <v>0.3</v>
      </c>
    </row>
    <row r="8" spans="1:5">
      <c r="C8" s="21" t="s">
        <v>14</v>
      </c>
      <c r="D8" s="19">
        <f>D6*D7</f>
        <v>6</v>
      </c>
      <c r="E8" s="10" t="s">
        <v>100</v>
      </c>
    </row>
    <row r="9" spans="1:5">
      <c r="C9" s="11" t="s">
        <v>99</v>
      </c>
    </row>
    <row r="11" spans="1:5">
      <c r="B11" s="4" t="s">
        <v>98</v>
      </c>
    </row>
    <row r="12" spans="1:5">
      <c r="C12" s="21" t="s">
        <v>12</v>
      </c>
      <c r="D12" s="19">
        <v>15</v>
      </c>
    </row>
    <row r="13" spans="1:5">
      <c r="C13" s="21" t="s">
        <v>22</v>
      </c>
      <c r="D13" s="19">
        <v>0.3</v>
      </c>
    </row>
    <row r="14" spans="1:5">
      <c r="C14" s="21" t="s">
        <v>14</v>
      </c>
      <c r="D14" s="19">
        <f>D12*D13</f>
        <v>4.5</v>
      </c>
      <c r="E14" s="10" t="s">
        <v>97</v>
      </c>
    </row>
    <row r="15" spans="1:5">
      <c r="C15" s="11" t="s">
        <v>94</v>
      </c>
    </row>
    <row r="17" spans="2:5">
      <c r="B17" s="4" t="s">
        <v>96</v>
      </c>
    </row>
    <row r="18" spans="2:5">
      <c r="C18" s="21" t="s">
        <v>12</v>
      </c>
      <c r="D18" s="19">
        <v>40</v>
      </c>
    </row>
    <row r="19" spans="2:5">
      <c r="C19" s="21" t="s">
        <v>22</v>
      </c>
      <c r="D19" s="19">
        <v>0.1</v>
      </c>
    </row>
    <row r="20" spans="2:5">
      <c r="C20" s="21" t="s">
        <v>14</v>
      </c>
      <c r="D20" s="19">
        <f>D18*D19</f>
        <v>4</v>
      </c>
      <c r="E20" s="10" t="s">
        <v>95</v>
      </c>
    </row>
    <row r="21" spans="2:5">
      <c r="C21" s="11" t="s">
        <v>94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B9AC-7FFB-4614-A7DE-4B025000629A}">
  <sheetPr>
    <pageSetUpPr fitToPage="1"/>
  </sheetPr>
  <dimension ref="A1:D34"/>
  <sheetViews>
    <sheetView workbookViewId="0">
      <selection activeCell="A2" sqref="A2"/>
    </sheetView>
  </sheetViews>
  <sheetFormatPr defaultRowHeight="12.75"/>
  <cols>
    <col min="2" max="2" width="51.85546875" customWidth="1"/>
    <col min="3" max="3" width="18.85546875" customWidth="1"/>
    <col min="4" max="4" width="27.85546875" customWidth="1"/>
  </cols>
  <sheetData>
    <row r="1" spans="1:4">
      <c r="A1" s="1" t="s">
        <v>193</v>
      </c>
    </row>
    <row r="2" spans="1:4">
      <c r="B2" s="1" t="s">
        <v>157</v>
      </c>
    </row>
    <row r="3" spans="1:4">
      <c r="B3" s="22" t="s">
        <v>12</v>
      </c>
      <c r="C3" s="23">
        <v>1600</v>
      </c>
    </row>
    <row r="4" spans="1:4">
      <c r="B4" s="22" t="s">
        <v>22</v>
      </c>
      <c r="C4" s="23">
        <v>0.08</v>
      </c>
    </row>
    <row r="6" spans="1:4">
      <c r="B6" s="2" t="s">
        <v>160</v>
      </c>
    </row>
    <row r="7" spans="1:4">
      <c r="B7" s="24" t="s">
        <v>9</v>
      </c>
      <c r="C7" s="23">
        <v>150.5</v>
      </c>
    </row>
    <row r="8" spans="1:4">
      <c r="B8" s="28" t="s">
        <v>148</v>
      </c>
      <c r="C8" s="23">
        <f>C3*C4</f>
        <v>128</v>
      </c>
      <c r="D8" s="3" t="s">
        <v>21</v>
      </c>
    </row>
    <row r="9" spans="1:4" ht="14.25">
      <c r="B9" s="28" t="s">
        <v>149</v>
      </c>
      <c r="C9" s="23">
        <f>C3*C4*(1-C4)</f>
        <v>117.76</v>
      </c>
      <c r="D9" s="3" t="s">
        <v>151</v>
      </c>
    </row>
    <row r="10" spans="1:4">
      <c r="B10" s="28" t="s">
        <v>150</v>
      </c>
      <c r="C10" s="23">
        <f>SQRT(C9)</f>
        <v>10.851727973000429</v>
      </c>
      <c r="D10" s="3" t="s">
        <v>152</v>
      </c>
    </row>
    <row r="11" spans="1:4">
      <c r="B11" s="23"/>
      <c r="C11" s="23"/>
    </row>
    <row r="12" spans="1:4" ht="15.75">
      <c r="B12" s="28" t="s">
        <v>153</v>
      </c>
      <c r="C12" s="23">
        <f>(C7-C8)/C10</f>
        <v>2.073402508428241</v>
      </c>
      <c r="D12" s="3" t="s">
        <v>154</v>
      </c>
    </row>
    <row r="13" spans="1:4">
      <c r="B13" s="23"/>
      <c r="C13" s="23"/>
    </row>
    <row r="14" spans="1:4">
      <c r="B14" s="28" t="s">
        <v>155</v>
      </c>
      <c r="C14" s="23">
        <f>_xlfn.NORM.S.DIST(C12,TRUE)</f>
        <v>0.9809325821516971</v>
      </c>
      <c r="D14" s="3" t="s">
        <v>156</v>
      </c>
    </row>
    <row r="16" spans="1:4">
      <c r="B16" s="1" t="s">
        <v>172</v>
      </c>
    </row>
    <row r="18" spans="2:4">
      <c r="B18" s="1" t="s">
        <v>158</v>
      </c>
    </row>
    <row r="20" spans="2:4">
      <c r="B20" s="2" t="s">
        <v>159</v>
      </c>
    </row>
    <row r="22" spans="2:4">
      <c r="B22" s="24" t="s">
        <v>161</v>
      </c>
      <c r="C22" s="23"/>
    </row>
    <row r="23" spans="2:4">
      <c r="B23" s="24" t="s">
        <v>9</v>
      </c>
      <c r="C23" s="23">
        <v>149.5</v>
      </c>
    </row>
    <row r="24" spans="2:4">
      <c r="B24" s="24" t="s">
        <v>11</v>
      </c>
      <c r="C24" s="23">
        <f>(C23-C8)/C10</f>
        <v>1.9812512858314302</v>
      </c>
      <c r="D24" s="3" t="s">
        <v>166</v>
      </c>
    </row>
    <row r="25" spans="2:4">
      <c r="B25" s="24" t="s">
        <v>163</v>
      </c>
      <c r="C25" s="23">
        <f>_xlfn.NORM.S.DIST(C24,TRUE)</f>
        <v>0.97621844979429739</v>
      </c>
      <c r="D25" s="3" t="s">
        <v>167</v>
      </c>
    </row>
    <row r="26" spans="2:4">
      <c r="B26" s="23"/>
      <c r="C26" s="23"/>
    </row>
    <row r="27" spans="2:4">
      <c r="B27" s="24" t="s">
        <v>162</v>
      </c>
      <c r="C27" s="23"/>
    </row>
    <row r="28" spans="2:4">
      <c r="B28" s="24" t="s">
        <v>9</v>
      </c>
      <c r="C28" s="23">
        <v>150.5</v>
      </c>
    </row>
    <row r="29" spans="2:4">
      <c r="B29" s="24" t="s">
        <v>11</v>
      </c>
      <c r="C29" s="23">
        <f>(C28-C8)/C10</f>
        <v>2.073402508428241</v>
      </c>
      <c r="D29" s="3" t="s">
        <v>168</v>
      </c>
    </row>
    <row r="30" spans="2:4">
      <c r="B30" s="24" t="s">
        <v>164</v>
      </c>
      <c r="C30" s="23">
        <f>_xlfn.NORM.S.DIST(C29,TRUE)</f>
        <v>0.9809325821516971</v>
      </c>
      <c r="D30" s="3" t="s">
        <v>169</v>
      </c>
    </row>
    <row r="31" spans="2:4">
      <c r="B31" s="23"/>
      <c r="C31" s="23"/>
    </row>
    <row r="32" spans="2:4">
      <c r="B32" s="24" t="s">
        <v>165</v>
      </c>
      <c r="C32" s="23">
        <f>C30-C25</f>
        <v>4.7141323573997029E-3</v>
      </c>
      <c r="D32" s="3" t="s">
        <v>170</v>
      </c>
    </row>
    <row r="34" spans="2:2">
      <c r="B34" s="1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Normal dist</vt:lpstr>
      <vt:lpstr>Example 1</vt:lpstr>
      <vt:lpstr>Example 2</vt:lpstr>
      <vt:lpstr>X1</vt:lpstr>
      <vt:lpstr>X2</vt:lpstr>
      <vt:lpstr>Example 3</vt:lpstr>
      <vt:lpstr>Example 4</vt:lpstr>
      <vt:lpstr>X3</vt:lpstr>
      <vt:lpstr>X4</vt:lpstr>
      <vt:lpstr>Example 5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2017-06-28T13:29:43Z</dcterms:created>
  <dcterms:modified xsi:type="dcterms:W3CDTF">2020-09-12T08:29:34Z</dcterms:modified>
</cp:coreProperties>
</file>